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heckCompatibility="1" defaultThemeVersion="124226"/>
  <bookViews>
    <workbookView xWindow="120" yWindow="60" windowWidth="11595" windowHeight="5895" firstSheet="6" activeTab="6"/>
  </bookViews>
  <sheets>
    <sheet name="2014- 9 muni" sheetId="5" state="hidden" r:id="rId1"/>
    <sheet name="2013-2014 final" sheetId="4" state="hidden" r:id="rId2"/>
    <sheet name="2013-2014 (1)" sheetId="3" state="hidden" r:id="rId3"/>
    <sheet name="2012-2013" sheetId="1" state="hidden" r:id="rId4"/>
    <sheet name="Hoja2" sheetId="2" state="hidden" r:id="rId5"/>
    <sheet name="2014-2015" sheetId="6" state="hidden" r:id="rId6"/>
    <sheet name="Cuadro simple" sheetId="10" r:id="rId7"/>
  </sheets>
  <definedNames>
    <definedName name="_xlnm._FilterDatabase" localSheetId="2" hidden="1">'2013-2014 (1)'!$A$7:$X$50</definedName>
    <definedName name="_xlnm._FilterDatabase" localSheetId="1" hidden="1">'2013-2014 final'!$A$5:$X$48</definedName>
    <definedName name="_xlnm._FilterDatabase" localSheetId="0" hidden="1">'2014- 9 muni'!$A$7:$X$16</definedName>
    <definedName name="_xlnm.Print_Area" localSheetId="3">'2012-2013'!$A$1:$L$58</definedName>
    <definedName name="_xlnm.Print_Area" localSheetId="2">'2013-2014 (1)'!$A$1:$L$51</definedName>
    <definedName name="_xlnm.Print_Area" localSheetId="1">'2013-2014 final'!$A$1:$L$49</definedName>
    <definedName name="_xlnm.Print_Area" localSheetId="0">'2014- 9 muni'!$A$1:$L$17</definedName>
    <definedName name="_xlnm.Print_Area" localSheetId="6">'Cuadro simple'!$A$1:$L$55</definedName>
  </definedNames>
  <calcPr calcId="124519"/>
</workbook>
</file>

<file path=xl/calcChain.xml><?xml version="1.0" encoding="utf-8"?>
<calcChain xmlns="http://schemas.openxmlformats.org/spreadsheetml/2006/main">
  <c r="L49" i="10"/>
  <c r="L48"/>
  <c r="L47"/>
  <c r="L38"/>
  <c r="L37"/>
  <c r="L45"/>
  <c r="L44"/>
  <c r="L43"/>
  <c r="L42"/>
  <c r="L41"/>
  <c r="L40"/>
  <c r="L39"/>
  <c r="L35"/>
  <c r="L34"/>
  <c r="L32"/>
  <c r="L31"/>
  <c r="L30"/>
  <c r="L28"/>
  <c r="L26"/>
  <c r="L25"/>
  <c r="L24"/>
  <c r="L22"/>
  <c r="L21"/>
  <c r="L19"/>
  <c r="L18"/>
  <c r="L17"/>
  <c r="L16"/>
  <c r="L14"/>
  <c r="L13"/>
  <c r="L11"/>
  <c r="L10"/>
  <c r="L9"/>
  <c r="L7"/>
  <c r="L6"/>
  <c r="L5"/>
  <c r="Q18" i="6"/>
  <c r="Q33"/>
  <c r="Q43"/>
  <c r="Q27"/>
  <c r="Q37"/>
  <c r="Q20"/>
  <c r="R20"/>
  <c r="Q42"/>
  <c r="R42"/>
  <c r="Q6"/>
  <c r="Q45"/>
  <c r="Q32"/>
  <c r="Q14"/>
  <c r="Q28"/>
  <c r="Q30"/>
  <c r="Q29"/>
  <c r="Q38"/>
  <c r="R38"/>
  <c r="L48"/>
  <c r="L47"/>
  <c r="L46"/>
  <c r="L45"/>
  <c r="R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V48"/>
  <c r="U48"/>
  <c r="T48"/>
  <c r="S48"/>
  <c r="Q48"/>
  <c r="R48"/>
  <c r="V47"/>
  <c r="U47"/>
  <c r="T47"/>
  <c r="S47"/>
  <c r="Q47"/>
  <c r="V46"/>
  <c r="U46"/>
  <c r="T46"/>
  <c r="Q46"/>
  <c r="V45"/>
  <c r="U45"/>
  <c r="T45"/>
  <c r="S45"/>
  <c r="V44"/>
  <c r="U44"/>
  <c r="T44"/>
  <c r="Q44"/>
  <c r="R44"/>
  <c r="V43"/>
  <c r="U43"/>
  <c r="T43"/>
  <c r="S43"/>
  <c r="V42"/>
  <c r="U42"/>
  <c r="T42"/>
  <c r="S42"/>
  <c r="V41"/>
  <c r="U41"/>
  <c r="T41"/>
  <c r="S41"/>
  <c r="Q41"/>
  <c r="V40"/>
  <c r="U40"/>
  <c r="T40"/>
  <c r="S40"/>
  <c r="Q40"/>
  <c r="R40"/>
  <c r="V39"/>
  <c r="U39"/>
  <c r="T39"/>
  <c r="S39"/>
  <c r="Q39"/>
  <c r="V38"/>
  <c r="U38"/>
  <c r="T38"/>
  <c r="S38"/>
  <c r="V37"/>
  <c r="U37"/>
  <c r="T37"/>
  <c r="S37"/>
  <c r="V36"/>
  <c r="U36"/>
  <c r="T36"/>
  <c r="S36"/>
  <c r="Q36"/>
  <c r="R36"/>
  <c r="V35"/>
  <c r="U35"/>
  <c r="T35"/>
  <c r="S35"/>
  <c r="Q35"/>
  <c r="V34"/>
  <c r="U34"/>
  <c r="T34"/>
  <c r="S34"/>
  <c r="Q34"/>
  <c r="R34"/>
  <c r="U33"/>
  <c r="T33"/>
  <c r="S33"/>
  <c r="R33"/>
  <c r="V32"/>
  <c r="U32"/>
  <c r="T32"/>
  <c r="S32"/>
  <c r="V31"/>
  <c r="U31"/>
  <c r="T31"/>
  <c r="S31"/>
  <c r="Q31"/>
  <c r="R31"/>
  <c r="V30"/>
  <c r="U30"/>
  <c r="T30"/>
  <c r="S30"/>
  <c r="V29"/>
  <c r="U29"/>
  <c r="T29"/>
  <c r="S29"/>
  <c r="R29"/>
  <c r="V28"/>
  <c r="U28"/>
  <c r="T28"/>
  <c r="S28"/>
  <c r="V27"/>
  <c r="U27"/>
  <c r="T27"/>
  <c r="S27"/>
  <c r="R27"/>
  <c r="V26"/>
  <c r="U26"/>
  <c r="T26"/>
  <c r="S26"/>
  <c r="Q26"/>
  <c r="V25"/>
  <c r="U25"/>
  <c r="T25"/>
  <c r="S25"/>
  <c r="Q25"/>
  <c r="R25"/>
  <c r="V24"/>
  <c r="U24"/>
  <c r="T24"/>
  <c r="S24"/>
  <c r="Q24"/>
  <c r="R24"/>
  <c r="V23"/>
  <c r="U23"/>
  <c r="T23"/>
  <c r="S23"/>
  <c r="Q23"/>
  <c r="V22"/>
  <c r="U22"/>
  <c r="T22"/>
  <c r="S22"/>
  <c r="Q22"/>
  <c r="R22"/>
  <c r="V21"/>
  <c r="U21"/>
  <c r="T21"/>
  <c r="S21"/>
  <c r="Q21"/>
  <c r="V20"/>
  <c r="U20"/>
  <c r="T20"/>
  <c r="S20"/>
  <c r="V19"/>
  <c r="U19"/>
  <c r="T19"/>
  <c r="S19"/>
  <c r="Q19"/>
  <c r="R19"/>
  <c r="V18"/>
  <c r="U18"/>
  <c r="T18"/>
  <c r="S18"/>
  <c r="R18"/>
  <c r="V17"/>
  <c r="U17"/>
  <c r="T17"/>
  <c r="S17"/>
  <c r="Q17"/>
  <c r="V16"/>
  <c r="U16"/>
  <c r="T16"/>
  <c r="S16"/>
  <c r="Q16"/>
  <c r="R16"/>
  <c r="V15"/>
  <c r="U15"/>
  <c r="T15"/>
  <c r="S15"/>
  <c r="Q15"/>
  <c r="V14"/>
  <c r="U14"/>
  <c r="T14"/>
  <c r="S14"/>
  <c r="R14"/>
  <c r="V13"/>
  <c r="U13"/>
  <c r="T13"/>
  <c r="S13"/>
  <c r="Q13"/>
  <c r="U12"/>
  <c r="T12"/>
  <c r="S12"/>
  <c r="Q12"/>
  <c r="V11"/>
  <c r="U11"/>
  <c r="T11"/>
  <c r="S11"/>
  <c r="Q11"/>
  <c r="R11"/>
  <c r="V10"/>
  <c r="U10"/>
  <c r="T10"/>
  <c r="S10"/>
  <c r="Q10"/>
  <c r="V9"/>
  <c r="U9"/>
  <c r="T9"/>
  <c r="S9"/>
  <c r="Q9"/>
  <c r="R9"/>
  <c r="V8"/>
  <c r="U8"/>
  <c r="T8"/>
  <c r="S8"/>
  <c r="Q8"/>
  <c r="V7"/>
  <c r="U7"/>
  <c r="T7"/>
  <c r="S7"/>
  <c r="Q7"/>
  <c r="R7"/>
  <c r="V6"/>
  <c r="U6"/>
  <c r="T6"/>
  <c r="S6"/>
  <c r="Q12" i="4"/>
  <c r="R12"/>
  <c r="Q46"/>
  <c r="R46"/>
  <c r="Q44"/>
  <c r="F21" i="2"/>
  <c r="E25"/>
  <c r="F25"/>
  <c r="D25"/>
  <c r="F24"/>
  <c r="F23"/>
  <c r="F22"/>
  <c r="E17"/>
  <c r="D17"/>
  <c r="F17"/>
  <c r="G17"/>
  <c r="F14"/>
  <c r="G14"/>
  <c r="F16"/>
  <c r="G16"/>
  <c r="F15"/>
  <c r="G15"/>
  <c r="F13"/>
  <c r="G13"/>
  <c r="F5"/>
  <c r="G5"/>
  <c r="F6"/>
  <c r="G6"/>
  <c r="D4"/>
  <c r="D7"/>
  <c r="F7"/>
  <c r="G7"/>
  <c r="E7"/>
  <c r="Q32" i="4"/>
  <c r="Q40"/>
  <c r="R40"/>
  <c r="L40"/>
  <c r="L41"/>
  <c r="V13"/>
  <c r="U13"/>
  <c r="T13"/>
  <c r="S13"/>
  <c r="Q28"/>
  <c r="Q33"/>
  <c r="R33"/>
  <c r="Q9"/>
  <c r="V16" i="5"/>
  <c r="U16"/>
  <c r="T16"/>
  <c r="S16"/>
  <c r="Q16"/>
  <c r="L16"/>
  <c r="V15"/>
  <c r="U15"/>
  <c r="T15"/>
  <c r="S15"/>
  <c r="Q15"/>
  <c r="L15"/>
  <c r="U14"/>
  <c r="T14"/>
  <c r="S14"/>
  <c r="Q14"/>
  <c r="L14"/>
  <c r="V13"/>
  <c r="U13"/>
  <c r="T13"/>
  <c r="S13"/>
  <c r="Q13"/>
  <c r="L13"/>
  <c r="R13"/>
  <c r="V12"/>
  <c r="U12"/>
  <c r="T12"/>
  <c r="S12"/>
  <c r="Q12"/>
  <c r="R12"/>
  <c r="L12"/>
  <c r="V11"/>
  <c r="U11"/>
  <c r="T11"/>
  <c r="S11"/>
  <c r="Q11"/>
  <c r="L11"/>
  <c r="R11"/>
  <c r="V10"/>
  <c r="U10"/>
  <c r="T10"/>
  <c r="S10"/>
  <c r="Q10"/>
  <c r="R10"/>
  <c r="L10"/>
  <c r="U9"/>
  <c r="T9"/>
  <c r="S9"/>
  <c r="Q9"/>
  <c r="L9"/>
  <c r="V8"/>
  <c r="U8"/>
  <c r="T8"/>
  <c r="S8"/>
  <c r="Q8"/>
  <c r="L8"/>
  <c r="V48" i="4"/>
  <c r="U48"/>
  <c r="T48"/>
  <c r="S48"/>
  <c r="Q48"/>
  <c r="R48"/>
  <c r="L48"/>
  <c r="V47"/>
  <c r="U47"/>
  <c r="T47"/>
  <c r="S47"/>
  <c r="Q47"/>
  <c r="L47"/>
  <c r="V46"/>
  <c r="U46"/>
  <c r="T46"/>
  <c r="L46"/>
  <c r="V45"/>
  <c r="U45"/>
  <c r="T45"/>
  <c r="S45"/>
  <c r="Q45"/>
  <c r="L45"/>
  <c r="V44"/>
  <c r="U44"/>
  <c r="T44"/>
  <c r="L44"/>
  <c r="V43"/>
  <c r="U43"/>
  <c r="T43"/>
  <c r="S43"/>
  <c r="Q43"/>
  <c r="L43"/>
  <c r="V42"/>
  <c r="U42"/>
  <c r="T42"/>
  <c r="S42"/>
  <c r="Q42"/>
  <c r="R42"/>
  <c r="L42"/>
  <c r="V41"/>
  <c r="U41"/>
  <c r="T41"/>
  <c r="S41"/>
  <c r="Q41"/>
  <c r="R41"/>
  <c r="V40"/>
  <c r="U40"/>
  <c r="T40"/>
  <c r="S40"/>
  <c r="V39"/>
  <c r="U39"/>
  <c r="T39"/>
  <c r="S39"/>
  <c r="Q39"/>
  <c r="R39"/>
  <c r="L39"/>
  <c r="V38"/>
  <c r="U38"/>
  <c r="T38"/>
  <c r="S38"/>
  <c r="Q38"/>
  <c r="L38"/>
  <c r="V37"/>
  <c r="U37"/>
  <c r="T37"/>
  <c r="S37"/>
  <c r="Q37"/>
  <c r="R37"/>
  <c r="L37"/>
  <c r="V36"/>
  <c r="U36"/>
  <c r="T36"/>
  <c r="S36"/>
  <c r="Q36"/>
  <c r="L36"/>
  <c r="R36"/>
  <c r="V35"/>
  <c r="U35"/>
  <c r="T35"/>
  <c r="S35"/>
  <c r="Q35"/>
  <c r="L35"/>
  <c r="V34"/>
  <c r="U34"/>
  <c r="T34"/>
  <c r="S34"/>
  <c r="Q34"/>
  <c r="R34"/>
  <c r="L34"/>
  <c r="U33"/>
  <c r="T33"/>
  <c r="S33"/>
  <c r="L33"/>
  <c r="V32"/>
  <c r="U32"/>
  <c r="T32"/>
  <c r="S32"/>
  <c r="L32"/>
  <c r="R32"/>
  <c r="V31"/>
  <c r="U31"/>
  <c r="T31"/>
  <c r="S31"/>
  <c r="Q31"/>
  <c r="R31"/>
  <c r="L31"/>
  <c r="V30"/>
  <c r="U30"/>
  <c r="T30"/>
  <c r="S30"/>
  <c r="Q30"/>
  <c r="L30"/>
  <c r="V29"/>
  <c r="U29"/>
  <c r="T29"/>
  <c r="S29"/>
  <c r="Q29"/>
  <c r="R29"/>
  <c r="L29"/>
  <c r="V28"/>
  <c r="U28"/>
  <c r="T28"/>
  <c r="S28"/>
  <c r="L28"/>
  <c r="R28"/>
  <c r="V27"/>
  <c r="U27"/>
  <c r="T27"/>
  <c r="S27"/>
  <c r="Q27"/>
  <c r="L27"/>
  <c r="V26"/>
  <c r="U26"/>
  <c r="T26"/>
  <c r="S26"/>
  <c r="Q26"/>
  <c r="L26"/>
  <c r="V25"/>
  <c r="U25"/>
  <c r="T25"/>
  <c r="S25"/>
  <c r="Q25"/>
  <c r="L25"/>
  <c r="R25"/>
  <c r="V24"/>
  <c r="U24"/>
  <c r="T24"/>
  <c r="S24"/>
  <c r="Q24"/>
  <c r="R24"/>
  <c r="V23"/>
  <c r="U23"/>
  <c r="T23"/>
  <c r="S23"/>
  <c r="Q23"/>
  <c r="R23"/>
  <c r="L23"/>
  <c r="V22"/>
  <c r="U22"/>
  <c r="T22"/>
  <c r="S22"/>
  <c r="Q22"/>
  <c r="L22"/>
  <c r="V21"/>
  <c r="U21"/>
  <c r="T21"/>
  <c r="S21"/>
  <c r="Q21"/>
  <c r="R21"/>
  <c r="L21"/>
  <c r="V20"/>
  <c r="U20"/>
  <c r="T20"/>
  <c r="S20"/>
  <c r="Q20"/>
  <c r="L20"/>
  <c r="R20"/>
  <c r="V19"/>
  <c r="U19"/>
  <c r="T19"/>
  <c r="S19"/>
  <c r="Q19"/>
  <c r="R19"/>
  <c r="L19"/>
  <c r="V18"/>
  <c r="U18"/>
  <c r="T18"/>
  <c r="S18"/>
  <c r="Q18"/>
  <c r="R18"/>
  <c r="L18"/>
  <c r="V17"/>
  <c r="U17"/>
  <c r="T17"/>
  <c r="S17"/>
  <c r="Q17"/>
  <c r="R17"/>
  <c r="L17"/>
  <c r="V16"/>
  <c r="U16"/>
  <c r="T16"/>
  <c r="S16"/>
  <c r="Q16"/>
  <c r="L16"/>
  <c r="V15"/>
  <c r="U15"/>
  <c r="T15"/>
  <c r="S15"/>
  <c r="Q15"/>
  <c r="R15"/>
  <c r="L15"/>
  <c r="V14"/>
  <c r="U14"/>
  <c r="T14"/>
  <c r="S14"/>
  <c r="Q14"/>
  <c r="R14"/>
  <c r="L14"/>
  <c r="Q13"/>
  <c r="R13"/>
  <c r="L13"/>
  <c r="U12"/>
  <c r="T12"/>
  <c r="S12"/>
  <c r="L12"/>
  <c r="V11"/>
  <c r="U11"/>
  <c r="T11"/>
  <c r="S11"/>
  <c r="Q11"/>
  <c r="R11"/>
  <c r="L11"/>
  <c r="V10"/>
  <c r="U10"/>
  <c r="T10"/>
  <c r="S10"/>
  <c r="Q10"/>
  <c r="R10"/>
  <c r="L10"/>
  <c r="V9"/>
  <c r="U9"/>
  <c r="T9"/>
  <c r="S9"/>
  <c r="L9"/>
  <c r="R9"/>
  <c r="V8"/>
  <c r="U8"/>
  <c r="T8"/>
  <c r="S8"/>
  <c r="Q8"/>
  <c r="R8"/>
  <c r="L8"/>
  <c r="V7"/>
  <c r="U7"/>
  <c r="T7"/>
  <c r="S7"/>
  <c r="Q7"/>
  <c r="L7"/>
  <c r="R7"/>
  <c r="V6"/>
  <c r="U6"/>
  <c r="T6"/>
  <c r="S6"/>
  <c r="Q6"/>
  <c r="L6"/>
  <c r="V48" i="3"/>
  <c r="U48"/>
  <c r="T48"/>
  <c r="V45"/>
  <c r="U45"/>
  <c r="T45"/>
  <c r="S45"/>
  <c r="Q35"/>
  <c r="L35"/>
  <c r="V29"/>
  <c r="U29"/>
  <c r="T29"/>
  <c r="S29"/>
  <c r="L23"/>
  <c r="V21"/>
  <c r="U21"/>
  <c r="T21"/>
  <c r="S21"/>
  <c r="U14"/>
  <c r="T14"/>
  <c r="S14"/>
  <c r="L14"/>
  <c r="Q16"/>
  <c r="R16"/>
  <c r="V49"/>
  <c r="U49"/>
  <c r="T49"/>
  <c r="S49"/>
  <c r="V50"/>
  <c r="U50"/>
  <c r="T50"/>
  <c r="S50"/>
  <c r="V47"/>
  <c r="U47"/>
  <c r="T47"/>
  <c r="S47"/>
  <c r="V46"/>
  <c r="U46"/>
  <c r="T46"/>
  <c r="V44"/>
  <c r="U44"/>
  <c r="T44"/>
  <c r="S44"/>
  <c r="V43"/>
  <c r="U43"/>
  <c r="T43"/>
  <c r="S43"/>
  <c r="V42"/>
  <c r="U42"/>
  <c r="T42"/>
  <c r="S42"/>
  <c r="V41"/>
  <c r="U41"/>
  <c r="T41"/>
  <c r="S41"/>
  <c r="V40"/>
  <c r="U40"/>
  <c r="T40"/>
  <c r="S40"/>
  <c r="V39"/>
  <c r="U39"/>
  <c r="T39"/>
  <c r="S39"/>
  <c r="V38"/>
  <c r="U38"/>
  <c r="T38"/>
  <c r="S38"/>
  <c r="V37"/>
  <c r="U37"/>
  <c r="T37"/>
  <c r="S37"/>
  <c r="V36"/>
  <c r="U36"/>
  <c r="T36"/>
  <c r="S36"/>
  <c r="U35"/>
  <c r="T35"/>
  <c r="S35"/>
  <c r="V34"/>
  <c r="U34"/>
  <c r="T34"/>
  <c r="S34"/>
  <c r="V33"/>
  <c r="U33"/>
  <c r="T33"/>
  <c r="S33"/>
  <c r="V32"/>
  <c r="U32"/>
  <c r="T32"/>
  <c r="S32"/>
  <c r="V31"/>
  <c r="U31"/>
  <c r="T31"/>
  <c r="S31"/>
  <c r="V30"/>
  <c r="U30"/>
  <c r="T30"/>
  <c r="S30"/>
  <c r="V28"/>
  <c r="U28"/>
  <c r="T28"/>
  <c r="S28"/>
  <c r="V27"/>
  <c r="U27"/>
  <c r="T27"/>
  <c r="S27"/>
  <c r="V26"/>
  <c r="U26"/>
  <c r="T26"/>
  <c r="S26"/>
  <c r="V25"/>
  <c r="U25"/>
  <c r="T25"/>
  <c r="S25"/>
  <c r="V24"/>
  <c r="U24"/>
  <c r="T24"/>
  <c r="S24"/>
  <c r="V23"/>
  <c r="U23"/>
  <c r="T23"/>
  <c r="S23"/>
  <c r="V22"/>
  <c r="U22"/>
  <c r="T22"/>
  <c r="S22"/>
  <c r="V20"/>
  <c r="U20"/>
  <c r="T20"/>
  <c r="S20"/>
  <c r="V19"/>
  <c r="U19"/>
  <c r="T19"/>
  <c r="S19"/>
  <c r="V18"/>
  <c r="U18"/>
  <c r="T18"/>
  <c r="S18"/>
  <c r="V17"/>
  <c r="U17"/>
  <c r="T17"/>
  <c r="S17"/>
  <c r="V16"/>
  <c r="U16"/>
  <c r="T16"/>
  <c r="S16"/>
  <c r="V9"/>
  <c r="V10"/>
  <c r="V11"/>
  <c r="V12"/>
  <c r="V13"/>
  <c r="U9"/>
  <c r="U10"/>
  <c r="U11"/>
  <c r="U12"/>
  <c r="U13"/>
  <c r="T9"/>
  <c r="T10"/>
  <c r="T11"/>
  <c r="T12"/>
  <c r="T13"/>
  <c r="S9"/>
  <c r="S10"/>
  <c r="S11"/>
  <c r="S12"/>
  <c r="S13"/>
  <c r="V8"/>
  <c r="U8"/>
  <c r="T8"/>
  <c r="S8"/>
  <c r="Q49"/>
  <c r="Q47"/>
  <c r="Q46"/>
  <c r="R46"/>
  <c r="Q45"/>
  <c r="R45"/>
  <c r="Q41"/>
  <c r="Q42"/>
  <c r="Q43"/>
  <c r="R43"/>
  <c r="Q44"/>
  <c r="R44"/>
  <c r="Q39"/>
  <c r="Q37"/>
  <c r="R37"/>
  <c r="Q34"/>
  <c r="Q32"/>
  <c r="Q31"/>
  <c r="R31"/>
  <c r="Q30"/>
  <c r="R30"/>
  <c r="Q29"/>
  <c r="Q21"/>
  <c r="R21"/>
  <c r="Q24"/>
  <c r="Q23"/>
  <c r="Q22"/>
  <c r="Q19"/>
  <c r="R19"/>
  <c r="Q20"/>
  <c r="Q15"/>
  <c r="R15"/>
  <c r="Q14"/>
  <c r="R14"/>
  <c r="Q13"/>
  <c r="Q9"/>
  <c r="Q10"/>
  <c r="R10"/>
  <c r="Q50"/>
  <c r="R50"/>
  <c r="L50"/>
  <c r="Q48"/>
  <c r="Q17"/>
  <c r="R17"/>
  <c r="Q8"/>
  <c r="Q36"/>
  <c r="Q38"/>
  <c r="Q18"/>
  <c r="R18"/>
  <c r="Q33"/>
  <c r="R33"/>
  <c r="Q12"/>
  <c r="Q11"/>
  <c r="R11"/>
  <c r="Q26"/>
  <c r="R26"/>
  <c r="Q27"/>
  <c r="Q25"/>
  <c r="R25"/>
  <c r="Q28"/>
  <c r="R28"/>
  <c r="Q40"/>
  <c r="L49"/>
  <c r="L48"/>
  <c r="R48"/>
  <c r="L47"/>
  <c r="L46"/>
  <c r="L45"/>
  <c r="L44"/>
  <c r="L43"/>
  <c r="L42"/>
  <c r="L41"/>
  <c r="R41"/>
  <c r="L40"/>
  <c r="L39"/>
  <c r="R39"/>
  <c r="L38"/>
  <c r="R38"/>
  <c r="L37"/>
  <c r="L36"/>
  <c r="R35"/>
  <c r="L34"/>
  <c r="R34"/>
  <c r="L33"/>
  <c r="L32"/>
  <c r="R32"/>
  <c r="L31"/>
  <c r="L30"/>
  <c r="L29"/>
  <c r="R29"/>
  <c r="L28"/>
  <c r="L27"/>
  <c r="L25"/>
  <c r="L24"/>
  <c r="R24"/>
  <c r="L22"/>
  <c r="L21"/>
  <c r="L20"/>
  <c r="R20"/>
  <c r="L19"/>
  <c r="L18"/>
  <c r="L17"/>
  <c r="L16"/>
  <c r="L15"/>
  <c r="L13"/>
  <c r="R13"/>
  <c r="L12"/>
  <c r="L11"/>
  <c r="L10"/>
  <c r="L9"/>
  <c r="R9"/>
  <c r="L8"/>
  <c r="R8"/>
  <c r="V8" i="1"/>
  <c r="U8"/>
  <c r="T8"/>
  <c r="S8"/>
  <c r="V9"/>
  <c r="U9"/>
  <c r="T9"/>
  <c r="S9"/>
  <c r="Q9"/>
  <c r="R9"/>
  <c r="Q8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Q16"/>
  <c r="R16"/>
  <c r="Q50"/>
  <c r="Q49"/>
  <c r="R49"/>
  <c r="Q48"/>
  <c r="R48"/>
  <c r="Q47"/>
  <c r="R47"/>
  <c r="Q46"/>
  <c r="Q45"/>
  <c r="R45"/>
  <c r="Q44"/>
  <c r="R44"/>
  <c r="Q43"/>
  <c r="R43"/>
  <c r="Q42"/>
  <c r="Q41"/>
  <c r="R41"/>
  <c r="Q40"/>
  <c r="R40"/>
  <c r="Q39"/>
  <c r="R39"/>
  <c r="Q38"/>
  <c r="Q37"/>
  <c r="R37"/>
  <c r="Q36"/>
  <c r="R36"/>
  <c r="Q35"/>
  <c r="R35"/>
  <c r="Q34"/>
  <c r="R34"/>
  <c r="Q33"/>
  <c r="R33"/>
  <c r="Q32"/>
  <c r="R32"/>
  <c r="Q31"/>
  <c r="R31"/>
  <c r="Q30"/>
  <c r="R30"/>
  <c r="Q29"/>
  <c r="R29"/>
  <c r="Q28"/>
  <c r="R28"/>
  <c r="Q27"/>
  <c r="R27"/>
  <c r="Q26"/>
  <c r="R26"/>
  <c r="Q25"/>
  <c r="R25"/>
  <c r="Q24"/>
  <c r="R24"/>
  <c r="Q23"/>
  <c r="R23"/>
  <c r="Q22"/>
  <c r="R22"/>
  <c r="Q21"/>
  <c r="R21"/>
  <c r="Q20"/>
  <c r="R20"/>
  <c r="Q19"/>
  <c r="R19"/>
  <c r="Q18"/>
  <c r="R18"/>
  <c r="Q17"/>
  <c r="R17"/>
  <c r="Q15"/>
  <c r="R15"/>
  <c r="Q14"/>
  <c r="R14"/>
  <c r="Q13"/>
  <c r="R13"/>
  <c r="Q12"/>
  <c r="R12"/>
  <c r="Q11"/>
  <c r="R11"/>
  <c r="Q10"/>
  <c r="R10"/>
  <c r="L14"/>
  <c r="L9"/>
  <c r="L10"/>
  <c r="L34"/>
  <c r="L15"/>
  <c r="L50"/>
  <c r="R50"/>
  <c r="L49"/>
  <c r="L48"/>
  <c r="L47"/>
  <c r="L46"/>
  <c r="R46"/>
  <c r="L45"/>
  <c r="L44"/>
  <c r="L43"/>
  <c r="L42"/>
  <c r="R42"/>
  <c r="L41"/>
  <c r="L40"/>
  <c r="L39"/>
  <c r="L38"/>
  <c r="R38"/>
  <c r="L37"/>
  <c r="L36"/>
  <c r="L35"/>
  <c r="L33"/>
  <c r="L32"/>
  <c r="L31"/>
  <c r="L30"/>
  <c r="L29"/>
  <c r="L28"/>
  <c r="L27"/>
  <c r="L26"/>
  <c r="L25"/>
  <c r="L24"/>
  <c r="L23"/>
  <c r="L22"/>
  <c r="L21"/>
  <c r="L20"/>
  <c r="L19"/>
  <c r="L18"/>
  <c r="L17"/>
  <c r="L13"/>
  <c r="L12"/>
  <c r="L11"/>
  <c r="L8"/>
  <c r="R8"/>
  <c r="R23" i="3"/>
  <c r="R40"/>
  <c r="R36"/>
  <c r="R42"/>
  <c r="R27"/>
  <c r="R22"/>
  <c r="R12"/>
  <c r="R49"/>
  <c r="R47"/>
  <c r="R15" i="5"/>
  <c r="R8"/>
  <c r="R16"/>
  <c r="R9"/>
  <c r="R14"/>
  <c r="R30" i="4"/>
  <c r="R38"/>
  <c r="R44"/>
  <c r="R47"/>
  <c r="R22"/>
  <c r="R45"/>
  <c r="R26"/>
  <c r="R16"/>
  <c r="R43"/>
  <c r="R35"/>
  <c r="R6"/>
  <c r="R27"/>
  <c r="R46" i="6"/>
  <c r="R47"/>
  <c r="R43"/>
  <c r="R41"/>
  <c r="R39"/>
  <c r="R37"/>
  <c r="R35"/>
  <c r="R32"/>
  <c r="R30"/>
  <c r="R28"/>
  <c r="R26"/>
  <c r="R23"/>
  <c r="R21"/>
  <c r="R17"/>
  <c r="R15"/>
  <c r="R13"/>
  <c r="R12"/>
  <c r="R10"/>
  <c r="R8"/>
  <c r="R6"/>
  <c r="F4" i="2"/>
  <c r="G4"/>
</calcChain>
</file>

<file path=xl/sharedStrings.xml><?xml version="1.0" encoding="utf-8"?>
<sst xmlns="http://schemas.openxmlformats.org/spreadsheetml/2006/main" count="1241" uniqueCount="465">
  <si>
    <t>INFORMACIÓN DE ARBITRIOS SEGÚN MUNICIPALIDADES DE LA PROVINCIA DE LIMA METROPOLITANA</t>
  </si>
  <si>
    <t>N.°</t>
  </si>
  <si>
    <t xml:space="preserve">MUNICIPALIDAD </t>
  </si>
  <si>
    <t>ORDENANZA</t>
  </si>
  <si>
    <t>PUBLICACIÓN 
ORDENANZA</t>
  </si>
  <si>
    <t>ESTADO</t>
  </si>
  <si>
    <t>ACUERDO DE CONCEJO</t>
  </si>
  <si>
    <t>PUBLICACIÓN 
A.C.</t>
  </si>
  <si>
    <t>BARRIDO DE  
CALLES</t>
  </si>
  <si>
    <t xml:space="preserve">RECOLECCION DE
RESIDUOS </t>
  </si>
  <si>
    <t>PARQUES Y JARDINES</t>
  </si>
  <si>
    <t>SEGURIDAD CIUDADANA</t>
  </si>
  <si>
    <t>TOTAL</t>
  </si>
  <si>
    <t>Ancón</t>
  </si>
  <si>
    <t>Ate</t>
  </si>
  <si>
    <t>Barranco</t>
  </si>
  <si>
    <t xml:space="preserve">Breña </t>
  </si>
  <si>
    <t>Carabayllo</t>
  </si>
  <si>
    <t>Chaclacayo</t>
  </si>
  <si>
    <t>Cieneguilla</t>
  </si>
  <si>
    <t>El Agustino</t>
  </si>
  <si>
    <t>Independencia</t>
  </si>
  <si>
    <t xml:space="preserve">Jesús María </t>
  </si>
  <si>
    <t>La Molina</t>
  </si>
  <si>
    <t>La Victoria</t>
  </si>
  <si>
    <t>Lince</t>
  </si>
  <si>
    <t>Los Olivos</t>
  </si>
  <si>
    <t>Lurigancho - Chosica</t>
  </si>
  <si>
    <t>Lurín</t>
  </si>
  <si>
    <t>Magdalena del Mar</t>
  </si>
  <si>
    <t>Miraflores</t>
  </si>
  <si>
    <t>Pachacámac</t>
  </si>
  <si>
    <t>Pucusana</t>
  </si>
  <si>
    <t>Pueblo Libre</t>
  </si>
  <si>
    <t>Puente Piedra</t>
  </si>
  <si>
    <t>Punta Hermosa</t>
  </si>
  <si>
    <t>Punta Negra</t>
  </si>
  <si>
    <t>Rímac</t>
  </si>
  <si>
    <t>San Bartolo</t>
  </si>
  <si>
    <t>San Borja</t>
  </si>
  <si>
    <t>San Isidro</t>
  </si>
  <si>
    <t>San Luis</t>
  </si>
  <si>
    <t>San Martín de Porres</t>
  </si>
  <si>
    <t>San Miguel</t>
  </si>
  <si>
    <t>Santa Anita</t>
  </si>
  <si>
    <t>Santa Rosa</t>
  </si>
  <si>
    <t xml:space="preserve">Santiago de Surco </t>
  </si>
  <si>
    <t>San Juan de Lurigancho</t>
  </si>
  <si>
    <t>San Juan de Miraflores</t>
  </si>
  <si>
    <t>Surquillo</t>
  </si>
  <si>
    <t xml:space="preserve">Villa El Salvador </t>
  </si>
  <si>
    <t>Villa María del Triunfo</t>
  </si>
  <si>
    <t>CPM Santa María Huachipa</t>
  </si>
  <si>
    <t>Elaboración: Servicio de Administración Tributaria - SAT</t>
  </si>
  <si>
    <t xml:space="preserve">(PERÍODO 2012) </t>
  </si>
  <si>
    <t xml:space="preserve">Fuente:  Expedientes de ratificación presentados por Municipalidades Distritales de la Provincia de Lima </t>
  </si>
  <si>
    <t>251-MDCH</t>
  </si>
  <si>
    <t>349-MDC / 350-MDC</t>
  </si>
  <si>
    <t>506-MDEA</t>
  </si>
  <si>
    <t>376-MDJM</t>
  </si>
  <si>
    <t>164-MDLCH</t>
  </si>
  <si>
    <t>239-ML</t>
  </si>
  <si>
    <t>476-MDMM / 485-MDMM</t>
  </si>
  <si>
    <t>015-MDPN</t>
  </si>
  <si>
    <t>128-MDSB</t>
  </si>
  <si>
    <t>335-MDSR</t>
  </si>
  <si>
    <t>270-MDS</t>
  </si>
  <si>
    <t>281-MDA</t>
  </si>
  <si>
    <t>249-A/MDC</t>
  </si>
  <si>
    <t>219-MDLA / 222-MDLA</t>
  </si>
  <si>
    <t>298-MDL / 302-MDL</t>
  </si>
  <si>
    <t>360-CDLO</t>
  </si>
  <si>
    <t>362-MM / 365-MM</t>
  </si>
  <si>
    <t>105-MDP</t>
  </si>
  <si>
    <t>184-MDPP</t>
  </si>
  <si>
    <t>212-MDPH</t>
  </si>
  <si>
    <t>273-MDR /285-MDR</t>
  </si>
  <si>
    <t>333-MSI / 336-MSI</t>
  </si>
  <si>
    <t>130-MDSL</t>
  </si>
  <si>
    <t>321-MDSMP</t>
  </si>
  <si>
    <t>223-MDSM</t>
  </si>
  <si>
    <t>080-MDSA</t>
  </si>
  <si>
    <t>400-MSS / 410-MSS</t>
  </si>
  <si>
    <t>209-MDSJM</t>
  </si>
  <si>
    <t>246-MVES</t>
  </si>
  <si>
    <t>146-MVMT</t>
  </si>
  <si>
    <t>216-MDSJL / 223-MDSJL</t>
  </si>
  <si>
    <t>Ratificada</t>
  </si>
  <si>
    <t>241-2011-MDA</t>
  </si>
  <si>
    <t>A.C. 1593</t>
  </si>
  <si>
    <t>A.C. 1552</t>
  </si>
  <si>
    <t>A.C. 1610</t>
  </si>
  <si>
    <t>363-MDB</t>
  </si>
  <si>
    <t>354-2011/MDB-CDB</t>
  </si>
  <si>
    <t>A.C. 1563</t>
  </si>
  <si>
    <t>A.C. 1564</t>
  </si>
  <si>
    <t>A.C. 1553</t>
  </si>
  <si>
    <t>A.C. 1612,1623</t>
  </si>
  <si>
    <t>199-MDCH / 203-MDCH</t>
  </si>
  <si>
    <t>151-2011-MDC</t>
  </si>
  <si>
    <t>A.C. 1585</t>
  </si>
  <si>
    <t>A.C. 1598,1597</t>
  </si>
  <si>
    <t>A.C. 1561</t>
  </si>
  <si>
    <t>A.C. 1603</t>
  </si>
  <si>
    <t>A.C. 1560</t>
  </si>
  <si>
    <t>A.C. 1604</t>
  </si>
  <si>
    <t>A.C. 1556</t>
  </si>
  <si>
    <t>A.C. 1602</t>
  </si>
  <si>
    <t>A.C. 1588</t>
  </si>
  <si>
    <t>A.C. 1600</t>
  </si>
  <si>
    <t>A.C. 1609</t>
  </si>
  <si>
    <t>A.C. 1551</t>
  </si>
  <si>
    <t>100-2011-MDP/C</t>
  </si>
  <si>
    <t>A.C. 1586</t>
  </si>
  <si>
    <t>A.C. 1554</t>
  </si>
  <si>
    <t>A.C. 1555</t>
  </si>
  <si>
    <t>A.C. 1587</t>
  </si>
  <si>
    <t>A.C. 1594</t>
  </si>
  <si>
    <t>A.C. 1592</t>
  </si>
  <si>
    <t>A.C. 1608</t>
  </si>
  <si>
    <t>A.C. 1590</t>
  </si>
  <si>
    <t>A.C. 1611</t>
  </si>
  <si>
    <t>A.C. 1557</t>
  </si>
  <si>
    <t>A.C. 1605</t>
  </si>
  <si>
    <t>A.C. 1601</t>
  </si>
  <si>
    <t>A.C. 1558</t>
  </si>
  <si>
    <t>A.C. 1565</t>
  </si>
  <si>
    <t>A.C. 1595</t>
  </si>
  <si>
    <t>A.C. 1559</t>
  </si>
  <si>
    <t>A.C. 1596</t>
  </si>
  <si>
    <t>A.C. 1562</t>
  </si>
  <si>
    <t>A.C. 1589</t>
  </si>
  <si>
    <t>A.C. 1599</t>
  </si>
  <si>
    <t>A.C. 1606</t>
  </si>
  <si>
    <t>No Aplica</t>
  </si>
  <si>
    <t>254-2011/MDI</t>
  </si>
  <si>
    <t>140-2011/MLV</t>
  </si>
  <si>
    <t>471-MSB / 476-MSB</t>
  </si>
  <si>
    <t>A.C. 1591</t>
  </si>
  <si>
    <t>159-MSMM / 162-MSMM</t>
  </si>
  <si>
    <t>1581-MML</t>
  </si>
  <si>
    <t>Chorrillos*</t>
  </si>
  <si>
    <t>Comas**</t>
  </si>
  <si>
    <t>** Para el año 2012, mediante Ordenanza Nº 350 se dispuso la creación del servicio de Serenazgo en el Distrito de Comas</t>
  </si>
  <si>
    <t>377-MPL</t>
  </si>
  <si>
    <t>* El pronunciamiento favorable del Servicio de Administracion Tributaria - SAT, no alcanzó al servicio de barrido de calles.</t>
  </si>
  <si>
    <t>Aprobada</t>
  </si>
  <si>
    <t>Santa María del Mar</t>
  </si>
  <si>
    <t>A.C. 1607
A.C.  619</t>
  </si>
  <si>
    <t>31/12/2011
26/03/2012</t>
  </si>
  <si>
    <t>COSTO ANUAL  2012</t>
  </si>
  <si>
    <t>COSTO ANUAL  2013</t>
  </si>
  <si>
    <t>VARIACIÓN PORCENTUAL  2013-2012</t>
  </si>
  <si>
    <t>Fecha: 28/09/12</t>
  </si>
  <si>
    <t>COSTO ANUAL  2014</t>
  </si>
  <si>
    <t>257-2012-MDA</t>
  </si>
  <si>
    <t>A.C. 2379</t>
  </si>
  <si>
    <t>298-MDA</t>
  </si>
  <si>
    <t>A.C. 2220</t>
  </si>
  <si>
    <t>378-MDB</t>
  </si>
  <si>
    <t>A.C. 2224</t>
  </si>
  <si>
    <t>375-2012-MDB-CDB</t>
  </si>
  <si>
    <t>A.C. 2316</t>
  </si>
  <si>
    <t>271-MDC</t>
  </si>
  <si>
    <t>A.C. 2312</t>
  </si>
  <si>
    <t>275-MDCH</t>
  </si>
  <si>
    <t>A.C. 2378</t>
  </si>
  <si>
    <t>Chorrillos</t>
  </si>
  <si>
    <t>Cieneguilla *</t>
  </si>
  <si>
    <t>Comas</t>
  </si>
  <si>
    <t>376-MDC</t>
  </si>
  <si>
    <t>A.C. 2221</t>
  </si>
  <si>
    <t>529-MDEA</t>
  </si>
  <si>
    <t>A.C. 2419</t>
  </si>
  <si>
    <t>272-2012-MDI</t>
  </si>
  <si>
    <t>A.C. 2222</t>
  </si>
  <si>
    <t>394-MDJM</t>
  </si>
  <si>
    <t xml:space="preserve"> A.C. 2216</t>
  </si>
  <si>
    <t>238-MDL y 244-MDLM</t>
  </si>
  <si>
    <t>A.C. 2225</t>
  </si>
  <si>
    <t>A.C. 2314</t>
  </si>
  <si>
    <t>316-MDL</t>
  </si>
  <si>
    <t>A.C. 2217</t>
  </si>
  <si>
    <t xml:space="preserve">374-CDLO </t>
  </si>
  <si>
    <t>A.C. 2418</t>
  </si>
  <si>
    <t>182-MDL</t>
  </si>
  <si>
    <t>A.C. 2367</t>
  </si>
  <si>
    <t>255-MDL</t>
  </si>
  <si>
    <t>A.C. 2417</t>
  </si>
  <si>
    <t>516-MDMM y 526-MDMM</t>
  </si>
  <si>
    <t>A.C. 2420</t>
  </si>
  <si>
    <r>
      <t>390-MM y 394-MM</t>
    </r>
    <r>
      <rPr>
        <sz val="7"/>
        <color indexed="18"/>
        <rFont val="Arial"/>
        <family val="2"/>
      </rPr>
      <t xml:space="preserve"> </t>
    </r>
  </si>
  <si>
    <t>A.C. 2374</t>
  </si>
  <si>
    <t>113-2012-MDP/C</t>
  </si>
  <si>
    <t>A.C. 2375</t>
  </si>
  <si>
    <t>Pucusana **</t>
  </si>
  <si>
    <t>397-MPL</t>
  </si>
  <si>
    <t>A.C. 2313</t>
  </si>
  <si>
    <t>209-MDPP</t>
  </si>
  <si>
    <t>A.C. 2421</t>
  </si>
  <si>
    <t>230-MDPH</t>
  </si>
  <si>
    <t>A.C. 2368</t>
  </si>
  <si>
    <t>011-2012-MDPN</t>
  </si>
  <si>
    <t>A.C. 2377</t>
  </si>
  <si>
    <t xml:space="preserve">314-2012-MDR y 323-2012-MDR  </t>
  </si>
  <si>
    <t>A.C. 2387</t>
  </si>
  <si>
    <t>139-2012/MDSB</t>
  </si>
  <si>
    <t>A.C. 2386</t>
  </si>
  <si>
    <t>-</t>
  </si>
  <si>
    <r>
      <t>490-MSB y 492-MSB</t>
    </r>
    <r>
      <rPr>
        <sz val="7"/>
        <color indexed="18"/>
        <rFont val="Arial"/>
        <family val="2"/>
      </rPr>
      <t xml:space="preserve"> </t>
    </r>
  </si>
  <si>
    <t>A.C. 2376</t>
  </si>
  <si>
    <t>346-MSI</t>
  </si>
  <si>
    <t>A.C. 2318</t>
  </si>
  <si>
    <t>154-MDSL</t>
  </si>
  <si>
    <t>A.C. 2425</t>
  </si>
  <si>
    <t>330-MDSMP y 333-MDSMP</t>
  </si>
  <si>
    <t>A.C. 2309</t>
  </si>
  <si>
    <t>241-2012-MDSM</t>
  </si>
  <si>
    <t>A.C. 2315</t>
  </si>
  <si>
    <t>00101-MDSA</t>
  </si>
  <si>
    <t>A.C. 2218</t>
  </si>
  <si>
    <t>179-2012-MSMM</t>
  </si>
  <si>
    <t>A.C. 2317</t>
  </si>
  <si>
    <t>360-2012-MDSR</t>
  </si>
  <si>
    <t>A.C. 2223</t>
  </si>
  <si>
    <t>437-MSS</t>
  </si>
  <si>
    <t>A.C. 2215</t>
  </si>
  <si>
    <t>A.C. 2219</t>
  </si>
  <si>
    <t xml:space="preserve">231-2012-MDSJM y 236-2012-MDSJM </t>
  </si>
  <si>
    <t>A.C. 2372</t>
  </si>
  <si>
    <t>286-MDS</t>
  </si>
  <si>
    <t>A.C. 2384</t>
  </si>
  <si>
    <t xml:space="preserve">Villa El Salvador *** </t>
  </si>
  <si>
    <t>A.C. 2373</t>
  </si>
  <si>
    <t>162-MVMT</t>
  </si>
  <si>
    <t>A.C. 2426</t>
  </si>
  <si>
    <t>CPM Santa María Huachipa ****</t>
  </si>
  <si>
    <t>1648-MML  (RRSS, PJ, SS)</t>
  </si>
  <si>
    <t>* Para el año 2013, mediante Ordenanza Nº 167-2012-MDC se dispuso la creación del servicio de Barrido de calles en el Distrito de Cieneguilla</t>
  </si>
  <si>
    <t>** Para el año 2013, mediante Ordenanza Nº 121-2012/MDP se dispuso la creación del servicio de serenazgo en el Distrito de Pucusana</t>
  </si>
  <si>
    <t>*** Para el año 2013, mediante Ordenanza Nº 259/MVES y 264/MVES se dispuso la reactivación del servicio de Serenazgo en el Distrito de Villa el Salvador</t>
  </si>
  <si>
    <t>**** Para el año 2013, mediante Ordenanza Nº 1649-MML se dispuso la creación del servicio de Barrido de Calles en el CPM Santa María de Huachipa</t>
  </si>
  <si>
    <t>PR</t>
  </si>
  <si>
    <t>NR</t>
  </si>
  <si>
    <t>IPC</t>
  </si>
  <si>
    <t>IMPLEMEN</t>
  </si>
  <si>
    <t>NR/IPC</t>
  </si>
  <si>
    <t>NR/PR</t>
  </si>
  <si>
    <t>226-MDCH  -227-MDCH</t>
  </si>
  <si>
    <t>A.C. 2423/2424</t>
  </si>
  <si>
    <r>
      <t>167-2012-MDC/168-2012-MDC</t>
    </r>
    <r>
      <rPr>
        <sz val="6"/>
        <color indexed="18"/>
        <rFont val="Arial"/>
        <family val="2"/>
      </rPr>
      <t xml:space="preserve"> </t>
    </r>
  </si>
  <si>
    <t>A.C. 2310/2311</t>
  </si>
  <si>
    <t>NO PRES</t>
  </si>
  <si>
    <t>157-2012-MLV/158-2012-MLV</t>
  </si>
  <si>
    <t>120-2012/MDP/121-2012/</t>
  </si>
  <si>
    <t>A.C. 2371/2370</t>
  </si>
  <si>
    <t>237-243-MDSJL/238-244</t>
  </si>
  <si>
    <t>258-Y 263-MVES  /259 Y 264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</si>
  <si>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</si>
  <si>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>Fecha: 01/10/2013</t>
  </si>
  <si>
    <t>VARIACIÓN PORCENTUAL  2014-2013</t>
  </si>
  <si>
    <t>00125/MDSA - 00126/MDSA</t>
  </si>
  <si>
    <t>A.C. 2632</t>
  </si>
  <si>
    <t>174/MVMT</t>
  </si>
  <si>
    <t>20/12/02013</t>
  </si>
  <si>
    <t>A.C 2682</t>
  </si>
  <si>
    <t>405/MM</t>
  </si>
  <si>
    <t>A.C. 2636</t>
  </si>
  <si>
    <t>407-MPL</t>
  </si>
  <si>
    <t>A.C 2635</t>
  </si>
  <si>
    <t>254-2013-MDPH</t>
  </si>
  <si>
    <t>A.C. 2680</t>
  </si>
  <si>
    <t>352-MDSMP / 355MDSMP</t>
  </si>
  <si>
    <t>A.C. 2634</t>
  </si>
  <si>
    <t>263 - 261</t>
  </si>
  <si>
    <t>A.C. 2681</t>
  </si>
  <si>
    <t>229-CDPP</t>
  </si>
  <si>
    <t>A.C. 2684</t>
  </si>
  <si>
    <t xml:space="preserve">Pucusana </t>
  </si>
  <si>
    <t xml:space="preserve">Cieneguilla </t>
  </si>
  <si>
    <t xml:space="preserve">Villa El Salvador  </t>
  </si>
  <si>
    <t>144-2013/MDP</t>
  </si>
  <si>
    <t>A.C. 2688</t>
  </si>
  <si>
    <t>387-CDLO</t>
  </si>
  <si>
    <t>A.C. 2686</t>
  </si>
  <si>
    <t>512-2013-MSB/ 514-2013-MSB</t>
  </si>
  <si>
    <t>A.C. 2730</t>
  </si>
  <si>
    <t>179-2013/MDLV</t>
  </si>
  <si>
    <t>A.C. 2629</t>
  </si>
  <si>
    <t>130-2013-MDP/C</t>
  </si>
  <si>
    <t>A.C. 2738</t>
  </si>
  <si>
    <t>262-2013-MDSJM</t>
  </si>
  <si>
    <t>A.C. 2734</t>
  </si>
  <si>
    <t>463-MSS</t>
  </si>
  <si>
    <t>A.C 2637</t>
  </si>
  <si>
    <t>360-MSI</t>
  </si>
  <si>
    <t>A.C. 2747</t>
  </si>
  <si>
    <t>422-MDJM</t>
  </si>
  <si>
    <t>A.C. 2731</t>
  </si>
  <si>
    <t>328-MDA</t>
  </si>
  <si>
    <t>A.C. 2755</t>
  </si>
  <si>
    <t>295-2013-MDI</t>
  </si>
  <si>
    <t>A.C. 2631</t>
  </si>
  <si>
    <t>273/ML</t>
  </si>
  <si>
    <t>A.C. 2683</t>
  </si>
  <si>
    <t>190-2013-MDC</t>
  </si>
  <si>
    <t>A.C. 2638</t>
  </si>
  <si>
    <t>386-2013-MDSR</t>
  </si>
  <si>
    <t>A.C. 2630</t>
  </si>
  <si>
    <t>196-2013-MSMM</t>
  </si>
  <si>
    <t>A.C 2736</t>
  </si>
  <si>
    <t>243-MDCH/ 244-MDCH</t>
  </si>
  <si>
    <t>A.C. 2759/ 2768</t>
  </si>
  <si>
    <t>549-MDEA</t>
  </si>
  <si>
    <t>A.C. 2687</t>
  </si>
  <si>
    <t>274-2013-MDA</t>
  </si>
  <si>
    <t>A.C. 2733</t>
  </si>
  <si>
    <t>404-2013/MDB-CDB</t>
  </si>
  <si>
    <t>A.C. 2679</t>
  </si>
  <si>
    <t>393-MDB</t>
  </si>
  <si>
    <t>A.C. 2633</t>
  </si>
  <si>
    <t>300-MDCH</t>
  </si>
  <si>
    <t>A.C. 2754</t>
  </si>
  <si>
    <t>396-MDC/ 400-MDC</t>
  </si>
  <si>
    <t>A.C. 2689</t>
  </si>
  <si>
    <t>290/MDC</t>
  </si>
  <si>
    <t>A.C. 2732</t>
  </si>
  <si>
    <t>330-MDL</t>
  </si>
  <si>
    <t>A.C. 2735</t>
  </si>
  <si>
    <t>194-MDL</t>
  </si>
  <si>
    <t>A.C. 2767</t>
  </si>
  <si>
    <t>029-MDMM/ 022-MDMM</t>
  </si>
  <si>
    <t>A.C. 2748</t>
  </si>
  <si>
    <t>359-MDR</t>
  </si>
  <si>
    <t>A.C. 2752</t>
  </si>
  <si>
    <t>158-2013/MDSB- 161-2013/MDSB</t>
  </si>
  <si>
    <t>A.C. 2756 - 2757</t>
  </si>
  <si>
    <t>0164-MDSL</t>
  </si>
  <si>
    <t>A.C. 2749</t>
  </si>
  <si>
    <t>254-MDSM</t>
  </si>
  <si>
    <t>A.C. 2737</t>
  </si>
  <si>
    <t>253-254-258-259</t>
  </si>
  <si>
    <t>A.C. 2753</t>
  </si>
  <si>
    <t>309-MDS</t>
  </si>
  <si>
    <t>A.C. 2758</t>
  </si>
  <si>
    <t>289-MVES</t>
  </si>
  <si>
    <t>A.C. 2751</t>
  </si>
  <si>
    <t>LP</t>
  </si>
  <si>
    <t>PJ</t>
  </si>
  <si>
    <t>SE</t>
  </si>
  <si>
    <t>RECAUDADO</t>
  </si>
  <si>
    <t>MOROSIDAD</t>
  </si>
  <si>
    <t>COSTO APROBADO</t>
  </si>
  <si>
    <t>COSTO RECAUDADO</t>
  </si>
  <si>
    <t>PUENTE PIEDRA</t>
  </si>
  <si>
    <t>SMP</t>
  </si>
  <si>
    <t>BARRIDO</t>
  </si>
  <si>
    <t>RECOLE</t>
  </si>
  <si>
    <t>Concepto</t>
  </si>
  <si>
    <t>Emitido</t>
  </si>
  <si>
    <t>Recaudado</t>
  </si>
  <si>
    <t>% de Recaudación</t>
  </si>
  <si>
    <t>Barrido de Calles</t>
  </si>
  <si>
    <t>Recojo de Sólidos</t>
  </si>
  <si>
    <t>Serenazgo</t>
  </si>
  <si>
    <t>Parq. Y Jard.</t>
  </si>
  <si>
    <t>Total</t>
  </si>
  <si>
    <t xml:space="preserve"> -.-</t>
  </si>
  <si>
    <t xml:space="preserve">(PERÍODO 2014) </t>
  </si>
  <si>
    <t>IPC / NR (SERENAZGO)</t>
  </si>
  <si>
    <t>INFORME CON DATOS INCORRECTOS</t>
  </si>
  <si>
    <t>ORDENANZA MADRE</t>
  </si>
  <si>
    <t>NO TIENE ESTRUCTURA DE COSTOS</t>
  </si>
  <si>
    <t>NO TIENE SERVICIO DE BARRIDO DE CALLES</t>
  </si>
  <si>
    <t>NR (RRSS, PJ) / IPC (SERENAZGO)</t>
  </si>
  <si>
    <t>NO PRESENTÓ SU SOLICITUD DE ARBITRIOS</t>
  </si>
  <si>
    <t>COSTO ANUAL  2015</t>
  </si>
  <si>
    <t>364-MDA</t>
  </si>
  <si>
    <t>414-MDB</t>
  </si>
  <si>
    <t>A.C. 2167</t>
  </si>
  <si>
    <t>A.C. 2428</t>
  </si>
  <si>
    <t>314/MDC</t>
  </si>
  <si>
    <t>A.C. 2437</t>
  </si>
  <si>
    <t>312-MDCH</t>
  </si>
  <si>
    <t>A.C. 2424</t>
  </si>
  <si>
    <t>206/MDC</t>
  </si>
  <si>
    <t>A.C. 2353</t>
  </si>
  <si>
    <t>425-MDC</t>
  </si>
  <si>
    <t>A.C. 2445</t>
  </si>
  <si>
    <t>572-MDEA</t>
  </si>
  <si>
    <t>A.C. 2444</t>
  </si>
  <si>
    <t>446-MJM</t>
  </si>
  <si>
    <t>A.C. 2166</t>
  </si>
  <si>
    <t>A.C. 2024</t>
  </si>
  <si>
    <t>A.C. 2432</t>
  </si>
  <si>
    <t>340-MDL</t>
  </si>
  <si>
    <t>A.C. 2023</t>
  </si>
  <si>
    <t>403-CDLO</t>
  </si>
  <si>
    <t>A.C. 2440</t>
  </si>
  <si>
    <t>212-MDL</t>
  </si>
  <si>
    <t>A.C. 2350</t>
  </si>
  <si>
    <t>289/ML</t>
  </si>
  <si>
    <t>A.C. 2434</t>
  </si>
  <si>
    <t>A.C. 2431</t>
  </si>
  <si>
    <t>A.C. 2022</t>
  </si>
  <si>
    <t>A.C. 2352</t>
  </si>
  <si>
    <t>A.C. 2356</t>
  </si>
  <si>
    <t>428-MPL</t>
  </si>
  <si>
    <t>A.C. 2170</t>
  </si>
  <si>
    <t>A.C. 2357</t>
  </si>
  <si>
    <t>002-2014/MDPN</t>
  </si>
  <si>
    <t>A.C. 2351</t>
  </si>
  <si>
    <t>402-MDR</t>
  </si>
  <si>
    <t>A.C. 2435</t>
  </si>
  <si>
    <t>A.C. 2422</t>
  </si>
  <si>
    <t>370-MSI</t>
  </si>
  <si>
    <t>A.C. 2025</t>
  </si>
  <si>
    <t>179-MDSL</t>
  </si>
  <si>
    <t>A.C. 2354</t>
  </si>
  <si>
    <t>369-MDSMP</t>
  </si>
  <si>
    <t>A.C. 2168</t>
  </si>
  <si>
    <t>A.C. 2423</t>
  </si>
  <si>
    <t>213-2014-MSMM</t>
  </si>
  <si>
    <t>A.C. 2443</t>
  </si>
  <si>
    <t>501-MSS</t>
  </si>
  <si>
    <t>A.C. 2433</t>
  </si>
  <si>
    <t>A.C. 2429</t>
  </si>
  <si>
    <t>280-MDSJM</t>
  </si>
  <si>
    <t>A.C. 2430</t>
  </si>
  <si>
    <t>326-MDS</t>
  </si>
  <si>
    <t>A.C. 2441</t>
  </si>
  <si>
    <t>A.C. 2427</t>
  </si>
  <si>
    <t>187/MVMT</t>
  </si>
  <si>
    <t>300-2014/MDA</t>
  </si>
  <si>
    <t>407-2014-MDSR</t>
  </si>
  <si>
    <t>273-MDSM</t>
  </si>
  <si>
    <t>A.C. 2442</t>
  </si>
  <si>
    <t xml:space="preserve">(PERÍODO 2015) </t>
  </si>
  <si>
    <t>425-2014/MDB-CDB</t>
  </si>
  <si>
    <t>A.C. 2436</t>
  </si>
  <si>
    <t>A.C.  2439</t>
  </si>
  <si>
    <t>308-MDI</t>
  </si>
  <si>
    <t>202-2014/MDLV</t>
  </si>
  <si>
    <t>429/MM</t>
  </si>
  <si>
    <t>138-2014-MDP/C</t>
  </si>
  <si>
    <t>280-2014-MDPH</t>
  </si>
  <si>
    <t>176-2014/MDSB</t>
  </si>
  <si>
    <t>A.C. 2355</t>
  </si>
  <si>
    <t>00153/MDSA</t>
  </si>
  <si>
    <t>A.C. 2349</t>
  </si>
  <si>
    <t>A.C. 2169</t>
  </si>
  <si>
    <t>313-2014/MVES</t>
  </si>
  <si>
    <t>ORDENANZAS</t>
  </si>
  <si>
    <t>255-MDCH y 259-MDCH (BC,RRSS,PJ)</t>
  </si>
  <si>
    <t>019-MDMM y 021-MDMM</t>
  </si>
  <si>
    <t>167-2014-MDP y 170-2014-MDP</t>
  </si>
  <si>
    <t>532-MSB y 534-MSB</t>
  </si>
  <si>
    <t>246-MDPP y 249-MDPP</t>
  </si>
  <si>
    <t>BARRIDO DE  
CALLES (BC)</t>
  </si>
  <si>
    <t>RECOLECCION DE
RESIDUOS (RRSS)</t>
  </si>
  <si>
    <t>PARQUES Y JARDINES (PJ)</t>
  </si>
  <si>
    <t>SEGURIDAD CIUDADANA(SC)</t>
  </si>
  <si>
    <t>260-MDCH (SC)</t>
  </si>
  <si>
    <t>Fecha: 08/01/2015</t>
  </si>
  <si>
    <t>INFORMACIÓN DE ORDENANZAS DE ARBITRIOS RATIFICADAS POR LA MUNICIPALIDAD METROPOLITANA DE LIMA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</si>
</sst>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64" formatCode="_-* #,##0.00\ _€_-;\-* #,##0.00\ _€_-;_-* &quot;-&quot;??\ _€_-;_-@_-"/>
    <numFmt numFmtId="165" formatCode="dd/mm/yy"/>
    <numFmt numFmtId="166" formatCode="#,##0.00\ \ \ \ \ \ \ \ "/>
    <numFmt numFmtId="167" formatCode="_(* #,##0.00_);_(* \(#,##0.00\);_(&quot;-.-&quot;_);_(@_)"/>
  </numFmts>
  <fonts count="22">
    <font>
      <sz val="10"/>
      <name val="Arial"/>
    </font>
    <font>
      <sz val="10"/>
      <name val="Arial"/>
    </font>
    <font>
      <b/>
      <sz val="14"/>
      <color indexed="18"/>
      <name val="Arial"/>
      <family val="2"/>
    </font>
    <font>
      <b/>
      <sz val="12"/>
      <color indexed="1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b/>
      <sz val="8"/>
      <color indexed="18"/>
      <name val="Arial"/>
      <family val="2"/>
    </font>
    <font>
      <sz val="10"/>
      <color indexed="10"/>
      <name val="Arial"/>
      <family val="2"/>
    </font>
    <font>
      <sz val="8"/>
      <name val="Arial"/>
    </font>
    <font>
      <sz val="8"/>
      <name val="Arial Narrow"/>
      <family val="2"/>
    </font>
    <font>
      <sz val="10"/>
      <name val="Arial"/>
      <family val="2"/>
    </font>
    <font>
      <sz val="6"/>
      <color indexed="18"/>
      <name val="Arial"/>
      <family val="2"/>
    </font>
    <font>
      <sz val="7"/>
      <color indexed="1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9"/>
      <color indexed="18"/>
      <name val="Arial"/>
      <family val="2"/>
    </font>
    <font>
      <sz val="9"/>
      <color indexed="18"/>
      <name val="Arial"/>
      <family val="2"/>
    </font>
    <font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1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18"/>
      </top>
      <bottom style="thin">
        <color indexed="64"/>
      </bottom>
      <diagonal/>
    </border>
    <border>
      <left/>
      <right/>
      <top style="medium">
        <color indexed="18"/>
      </top>
      <bottom/>
      <diagonal/>
    </border>
  </borders>
  <cellStyleXfs count="3">
    <xf numFmtId="0" fontId="0" fillId="0" borderId="0">
      <alignment vertical="top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3">
    <xf numFmtId="0" fontId="0" fillId="0" borderId="0" xfId="0" applyAlignment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165" fontId="4" fillId="3" borderId="0" xfId="1" quotePrefix="1" applyNumberFormat="1" applyFont="1" applyFill="1" applyAlignment="1">
      <alignment horizontal="center"/>
    </xf>
    <xf numFmtId="166" fontId="4" fillId="3" borderId="0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165" fontId="4" fillId="2" borderId="0" xfId="1" quotePrefix="1" applyNumberFormat="1" applyFont="1" applyFill="1" applyAlignment="1">
      <alignment horizontal="center"/>
    </xf>
    <xf numFmtId="4" fontId="4" fillId="2" borderId="0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horizontal="right"/>
    </xf>
    <xf numFmtId="0" fontId="0" fillId="2" borderId="2" xfId="0" applyFill="1" applyBorder="1" applyAlignment="1"/>
    <xf numFmtId="0" fontId="4" fillId="2" borderId="2" xfId="0" applyFont="1" applyFill="1" applyBorder="1" applyAlignment="1"/>
    <xf numFmtId="0" fontId="7" fillId="2" borderId="2" xfId="0" applyFont="1" applyFill="1" applyBorder="1" applyAlignment="1"/>
    <xf numFmtId="4" fontId="4" fillId="2" borderId="0" xfId="0" applyNumberFormat="1" applyFont="1" applyFill="1">
      <alignment vertical="top"/>
    </xf>
    <xf numFmtId="0" fontId="4" fillId="2" borderId="0" xfId="0" applyFont="1" applyFill="1" applyBorder="1">
      <alignment vertical="top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>
      <alignment vertical="top"/>
    </xf>
    <xf numFmtId="0" fontId="0" fillId="2" borderId="0" xfId="0" applyFill="1" applyAlignment="1"/>
    <xf numFmtId="4" fontId="4" fillId="0" borderId="0" xfId="0" applyNumberFormat="1" applyFont="1" applyFill="1" applyBorder="1" applyAlignment="1">
      <alignment horizontal="center"/>
    </xf>
    <xf numFmtId="4" fontId="9" fillId="2" borderId="0" xfId="0" applyNumberFormat="1" applyFont="1" applyFill="1" applyBorder="1" applyAlignment="1">
      <alignment horizontal="center"/>
    </xf>
    <xf numFmtId="0" fontId="0" fillId="0" borderId="0" xfId="0" applyBorder="1" applyAlignment="1"/>
    <xf numFmtId="166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center"/>
    </xf>
    <xf numFmtId="167" fontId="4" fillId="2" borderId="0" xfId="0" applyNumberFormat="1" applyFont="1" applyFill="1" applyBorder="1" applyAlignment="1">
      <alignment horizontal="center"/>
    </xf>
    <xf numFmtId="14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165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/>
    <xf numFmtId="0" fontId="4" fillId="3" borderId="0" xfId="0" applyFont="1" applyFill="1" applyAlignment="1">
      <alignment horizontal="left"/>
    </xf>
    <xf numFmtId="4" fontId="4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1" fontId="4" fillId="3" borderId="0" xfId="0" applyNumberFormat="1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165" fontId="4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4" fillId="2" borderId="0" xfId="0" applyNumberFormat="1" applyFont="1" applyFill="1" applyBorder="1" applyAlignment="1">
      <alignment horizontal="right"/>
    </xf>
    <xf numFmtId="10" fontId="0" fillId="3" borderId="0" xfId="2" applyNumberFormat="1" applyFont="1" applyFill="1" applyAlignment="1"/>
    <xf numFmtId="10" fontId="0" fillId="0" borderId="0" xfId="2" applyNumberFormat="1" applyFont="1" applyAlignment="1"/>
    <xf numFmtId="10" fontId="0" fillId="4" borderId="0" xfId="2" applyNumberFormat="1" applyFont="1" applyFill="1" applyAlignment="1"/>
    <xf numFmtId="9" fontId="0" fillId="0" borderId="0" xfId="2" applyFont="1" applyFill="1" applyAlignment="1"/>
    <xf numFmtId="0" fontId="4" fillId="5" borderId="0" xfId="0" applyFont="1" applyFill="1" applyAlignment="1">
      <alignment horizontal="center"/>
    </xf>
    <xf numFmtId="0" fontId="4" fillId="5" borderId="0" xfId="0" applyFont="1" applyFill="1" applyBorder="1" applyAlignment="1"/>
    <xf numFmtId="0" fontId="4" fillId="5" borderId="0" xfId="0" applyFont="1" applyFill="1" applyBorder="1" applyAlignment="1">
      <alignment horizontal="left"/>
    </xf>
    <xf numFmtId="165" fontId="4" fillId="5" borderId="0" xfId="1" quotePrefix="1" applyNumberFormat="1" applyFont="1" applyFill="1" applyAlignment="1">
      <alignment horizontal="center"/>
    </xf>
    <xf numFmtId="4" fontId="4" fillId="5" borderId="0" xfId="0" applyNumberFormat="1" applyFont="1" applyFill="1" applyBorder="1" applyAlignment="1">
      <alignment horizontal="center"/>
    </xf>
    <xf numFmtId="3" fontId="4" fillId="5" borderId="0" xfId="0" applyNumberFormat="1" applyFont="1" applyFill="1" applyAlignment="1">
      <alignment horizontal="center"/>
    </xf>
    <xf numFmtId="166" fontId="4" fillId="5" borderId="0" xfId="0" applyNumberFormat="1" applyFont="1" applyFill="1" applyBorder="1" applyAlignment="1">
      <alignment horizontal="right"/>
    </xf>
    <xf numFmtId="10" fontId="0" fillId="5" borderId="0" xfId="2" applyNumberFormat="1" applyFont="1" applyFill="1" applyAlignment="1"/>
    <xf numFmtId="0" fontId="4" fillId="6" borderId="0" xfId="0" applyFont="1" applyFill="1" applyBorder="1" applyAlignment="1">
      <alignment horizontal="center"/>
    </xf>
    <xf numFmtId="0" fontId="4" fillId="6" borderId="0" xfId="0" applyFont="1" applyFill="1" applyBorder="1" applyAlignment="1"/>
    <xf numFmtId="0" fontId="4" fillId="6" borderId="0" xfId="0" applyFont="1" applyFill="1" applyBorder="1" applyAlignment="1">
      <alignment horizontal="left"/>
    </xf>
    <xf numFmtId="165" fontId="4" fillId="6" borderId="0" xfId="0" applyNumberFormat="1" applyFont="1" applyFill="1" applyBorder="1" applyAlignment="1">
      <alignment horizontal="center"/>
    </xf>
    <xf numFmtId="3" fontId="4" fillId="6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right"/>
    </xf>
    <xf numFmtId="0" fontId="4" fillId="6" borderId="0" xfId="0" applyFont="1" applyFill="1" applyBorder="1" applyAlignment="1">
      <alignment horizontal="center" vertical="center"/>
    </xf>
    <xf numFmtId="165" fontId="4" fillId="6" borderId="0" xfId="1" quotePrefix="1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 vertical="center"/>
    </xf>
    <xf numFmtId="165" fontId="4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/>
    <xf numFmtId="0" fontId="4" fillId="6" borderId="0" xfId="0" applyFont="1" applyFill="1" applyAlignment="1">
      <alignment horizontal="left"/>
    </xf>
    <xf numFmtId="165" fontId="4" fillId="6" borderId="0" xfId="0" applyNumberFormat="1" applyFont="1" applyFill="1" applyAlignment="1">
      <alignment horizontal="center"/>
    </xf>
    <xf numFmtId="4" fontId="4" fillId="6" borderId="0" xfId="0" applyNumberFormat="1" applyFon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left" vertical="center"/>
    </xf>
    <xf numFmtId="165" fontId="4" fillId="6" borderId="0" xfId="1" quotePrefix="1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center" vertical="center"/>
    </xf>
    <xf numFmtId="4" fontId="4" fillId="6" borderId="0" xfId="0" applyNumberFormat="1" applyFont="1" applyFill="1" applyBorder="1" applyAlignment="1">
      <alignment horizontal="center"/>
    </xf>
    <xf numFmtId="166" fontId="4" fillId="6" borderId="0" xfId="0" applyNumberFormat="1" applyFont="1" applyFill="1" applyBorder="1" applyAlignment="1">
      <alignment horizontal="center" vertical="center"/>
    </xf>
    <xf numFmtId="0" fontId="10" fillId="6" borderId="0" xfId="0" applyFont="1" applyFill="1" applyAlignment="1">
      <alignment vertical="top" wrapText="1"/>
    </xf>
    <xf numFmtId="0" fontId="10" fillId="6" borderId="0" xfId="0" applyFont="1" applyFill="1" applyAlignment="1">
      <alignment horizontal="center" wrapText="1"/>
    </xf>
    <xf numFmtId="0" fontId="10" fillId="2" borderId="0" xfId="0" applyFont="1" applyFill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165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Fill="1" applyAlignment="1"/>
    <xf numFmtId="10" fontId="0" fillId="0" borderId="0" xfId="2" applyNumberFormat="1" applyFont="1" applyFill="1" applyAlignment="1"/>
    <xf numFmtId="0" fontId="4" fillId="7" borderId="0" xfId="0" applyFont="1" applyFill="1" applyAlignment="1">
      <alignment horizontal="center"/>
    </xf>
    <xf numFmtId="0" fontId="4" fillId="7" borderId="0" xfId="0" applyFont="1" applyFill="1" applyAlignment="1"/>
    <xf numFmtId="0" fontId="4" fillId="7" borderId="0" xfId="0" applyFont="1" applyFill="1" applyAlignment="1">
      <alignment horizontal="left"/>
    </xf>
    <xf numFmtId="4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right"/>
    </xf>
    <xf numFmtId="10" fontId="1" fillId="7" borderId="0" xfId="2" applyNumberFormat="1" applyFont="1" applyFill="1" applyAlignment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left"/>
    </xf>
    <xf numFmtId="165" fontId="4" fillId="7" borderId="0" xfId="1" applyNumberFormat="1" applyFont="1" applyFill="1" applyBorder="1" applyAlignment="1">
      <alignment horizontal="center"/>
    </xf>
    <xf numFmtId="4" fontId="4" fillId="7" borderId="0" xfId="0" applyNumberFormat="1" applyFont="1" applyFill="1" applyBorder="1" applyAlignment="1">
      <alignment horizontal="center"/>
    </xf>
    <xf numFmtId="3" fontId="4" fillId="7" borderId="0" xfId="0" applyNumberFormat="1" applyFont="1" applyFill="1" applyBorder="1" applyAlignment="1">
      <alignment horizontal="center"/>
    </xf>
    <xf numFmtId="165" fontId="4" fillId="7" borderId="0" xfId="1" quotePrefix="1" applyNumberFormat="1" applyFont="1" applyFill="1" applyBorder="1" applyAlignment="1">
      <alignment horizontal="center"/>
    </xf>
    <xf numFmtId="4" fontId="0" fillId="7" borderId="0" xfId="0" applyNumberFormat="1" applyFill="1" applyAlignment="1">
      <alignment horizontal="center" vertical="center"/>
    </xf>
    <xf numFmtId="166" fontId="4" fillId="7" borderId="0" xfId="0" applyNumberFormat="1" applyFont="1" applyFill="1" applyBorder="1" applyAlignment="1"/>
    <xf numFmtId="166" fontId="4" fillId="7" borderId="0" xfId="0" applyNumberFormat="1" applyFont="1" applyFill="1" applyBorder="1" applyAlignment="1">
      <alignment horizontal="center" vertical="center"/>
    </xf>
    <xf numFmtId="165" fontId="4" fillId="7" borderId="0" xfId="1" quotePrefix="1" applyNumberFormat="1" applyFont="1" applyFill="1" applyAlignment="1">
      <alignment horizontal="center"/>
    </xf>
    <xf numFmtId="166" fontId="4" fillId="7" borderId="0" xfId="0" applyNumberFormat="1" applyFont="1" applyFill="1" applyBorder="1" applyAlignment="1">
      <alignment horizontal="center"/>
    </xf>
    <xf numFmtId="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165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/>
    <xf numFmtId="0" fontId="0" fillId="6" borderId="0" xfId="0" applyFill="1" applyAlignment="1">
      <alignment horizontal="center" vertical="center"/>
    </xf>
    <xf numFmtId="0" fontId="0" fillId="6" borderId="0" xfId="0" applyFill="1" applyAlignment="1"/>
    <xf numFmtId="1" fontId="4" fillId="7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 wrapText="1"/>
    </xf>
    <xf numFmtId="4" fontId="0" fillId="6" borderId="0" xfId="0" applyNumberFormat="1" applyFill="1" applyAlignment="1">
      <alignment horizontal="center" vertical="center"/>
    </xf>
    <xf numFmtId="10" fontId="1" fillId="6" borderId="0" xfId="2" applyNumberFormat="1" applyFont="1" applyFill="1" applyAlignment="1"/>
    <xf numFmtId="0" fontId="16" fillId="7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wrapText="1"/>
    </xf>
    <xf numFmtId="166" fontId="0" fillId="7" borderId="0" xfId="0" applyNumberFormat="1" applyFill="1" applyAlignment="1"/>
    <xf numFmtId="0" fontId="10" fillId="0" borderId="0" xfId="0" applyFont="1" applyAlignment="1">
      <alignment horizontal="center" vertical="center"/>
    </xf>
    <xf numFmtId="4" fontId="4" fillId="6" borderId="0" xfId="0" applyNumberFormat="1" applyFont="1" applyFill="1" applyBorder="1" applyAlignment="1">
      <alignment vertical="center"/>
    </xf>
    <xf numFmtId="165" fontId="4" fillId="6" borderId="0" xfId="0" applyNumberFormat="1" applyFont="1" applyFill="1" applyBorder="1" applyAlignment="1">
      <alignment vertical="center"/>
    </xf>
    <xf numFmtId="166" fontId="4" fillId="6" borderId="0" xfId="0" applyNumberFormat="1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166" fontId="4" fillId="7" borderId="0" xfId="0" applyNumberFormat="1" applyFont="1" applyFill="1" applyBorder="1" applyAlignment="1">
      <alignment vertical="center"/>
    </xf>
    <xf numFmtId="165" fontId="4" fillId="7" borderId="0" xfId="1" quotePrefix="1" applyNumberFormat="1" applyFont="1" applyFill="1" applyBorder="1" applyAlignment="1">
      <alignment horizontal="center" vertical="center"/>
    </xf>
    <xf numFmtId="4" fontId="4" fillId="7" borderId="0" xfId="0" applyNumberFormat="1" applyFont="1" applyFill="1" applyBorder="1" applyAlignment="1">
      <alignment horizontal="center" vertical="center"/>
    </xf>
    <xf numFmtId="166" fontId="4" fillId="7" borderId="0" xfId="0" applyNumberFormat="1" applyFont="1" applyFill="1" applyBorder="1" applyAlignment="1">
      <alignment horizontal="right" vertical="center"/>
    </xf>
    <xf numFmtId="10" fontId="10" fillId="0" borderId="0" xfId="2" applyNumberFormat="1" applyFont="1" applyAlignment="1"/>
    <xf numFmtId="0" fontId="4" fillId="7" borderId="0" xfId="0" applyFont="1" applyFill="1" applyAlignment="1">
      <alignment vertical="center"/>
    </xf>
    <xf numFmtId="4" fontId="4" fillId="7" borderId="0" xfId="0" applyNumberFormat="1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165" fontId="4" fillId="7" borderId="0" xfId="1" quotePrefix="1" applyNumberFormat="1" applyFont="1" applyFill="1" applyAlignment="1">
      <alignment horizontal="center" vertical="center"/>
    </xf>
    <xf numFmtId="4" fontId="4" fillId="7" borderId="0" xfId="0" applyNumberFormat="1" applyFont="1" applyFill="1" applyAlignment="1">
      <alignment horizontal="center" vertical="center"/>
    </xf>
    <xf numFmtId="3" fontId="4" fillId="7" borderId="0" xfId="0" applyNumberFormat="1" applyFont="1" applyFill="1" applyAlignment="1">
      <alignment horizontal="center" vertical="center"/>
    </xf>
    <xf numFmtId="0" fontId="0" fillId="6" borderId="0" xfId="0" applyFill="1" applyBorder="1" applyAlignment="1">
      <alignment vertical="center"/>
    </xf>
    <xf numFmtId="0" fontId="4" fillId="7" borderId="0" xfId="0" applyFont="1" applyFill="1" applyBorder="1" applyAlignment="1">
      <alignment horizontal="center" vertical="center"/>
    </xf>
    <xf numFmtId="14" fontId="4" fillId="2" borderId="0" xfId="0" applyNumberFormat="1" applyFont="1" applyFill="1">
      <alignment vertical="top"/>
    </xf>
    <xf numFmtId="10" fontId="1" fillId="6" borderId="0" xfId="2" applyNumberFormat="1" applyFont="1" applyFill="1" applyAlignment="1"/>
    <xf numFmtId="10" fontId="10" fillId="6" borderId="0" xfId="2" applyNumberFormat="1" applyFont="1" applyFill="1" applyAlignment="1"/>
    <xf numFmtId="0" fontId="10" fillId="6" borderId="0" xfId="0" applyFont="1" applyFill="1" applyAlignment="1">
      <alignment horizontal="center" vertical="center"/>
    </xf>
    <xf numFmtId="0" fontId="4" fillId="8" borderId="0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4" fillId="8" borderId="0" xfId="0" applyFont="1" applyFill="1" applyBorder="1" applyAlignment="1">
      <alignment horizontal="left"/>
    </xf>
    <xf numFmtId="165" fontId="4" fillId="8" borderId="0" xfId="1" quotePrefix="1" applyNumberFormat="1" applyFont="1" applyFill="1" applyBorder="1" applyAlignment="1">
      <alignment horizontal="center"/>
    </xf>
    <xf numFmtId="4" fontId="4" fillId="8" borderId="0" xfId="0" applyNumberFormat="1" applyFont="1" applyFill="1" applyBorder="1" applyAlignment="1">
      <alignment horizontal="center"/>
    </xf>
    <xf numFmtId="3" fontId="4" fillId="8" borderId="0" xfId="0" applyNumberFormat="1" applyFont="1" applyFill="1" applyBorder="1" applyAlignment="1">
      <alignment horizontal="center"/>
    </xf>
    <xf numFmtId="166" fontId="4" fillId="8" borderId="0" xfId="0" applyNumberFormat="1" applyFont="1" applyFill="1" applyBorder="1" applyAlignment="1">
      <alignment horizontal="right"/>
    </xf>
    <xf numFmtId="166" fontId="4" fillId="8" borderId="0" xfId="0" applyNumberFormat="1" applyFont="1" applyFill="1" applyBorder="1" applyAlignment="1">
      <alignment horizontal="center" vertical="center"/>
    </xf>
    <xf numFmtId="10" fontId="1" fillId="8" borderId="0" xfId="2" applyNumberFormat="1" applyFont="1" applyFill="1" applyAlignment="1"/>
    <xf numFmtId="0" fontId="0" fillId="8" borderId="0" xfId="0" applyFill="1" applyAlignment="1">
      <alignment horizontal="center" vertical="center"/>
    </xf>
    <xf numFmtId="0" fontId="0" fillId="8" borderId="0" xfId="0" applyFill="1" applyAlignment="1"/>
    <xf numFmtId="4" fontId="0" fillId="8" borderId="0" xfId="0" applyNumberFormat="1" applyFill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0" xfId="0" applyFont="1" applyFill="1" applyAlignment="1"/>
    <xf numFmtId="0" fontId="4" fillId="8" borderId="0" xfId="0" applyFont="1" applyFill="1" applyAlignment="1">
      <alignment horizontal="left"/>
    </xf>
    <xf numFmtId="165" fontId="4" fillId="8" borderId="0" xfId="0" applyNumberFormat="1" applyFon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3" fontId="4" fillId="8" borderId="0" xfId="0" applyNumberFormat="1" applyFont="1" applyFill="1" applyAlignment="1">
      <alignment horizontal="center"/>
    </xf>
    <xf numFmtId="165" fontId="4" fillId="8" borderId="0" xfId="1" quotePrefix="1" applyNumberFormat="1" applyFont="1" applyFill="1" applyAlignment="1">
      <alignment horizontal="center"/>
    </xf>
    <xf numFmtId="166" fontId="4" fillId="8" borderId="0" xfId="0" applyNumberFormat="1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0" xfId="0" applyFont="1" applyFill="1" applyAlignment="1"/>
    <xf numFmtId="0" fontId="4" fillId="9" borderId="0" xfId="0" applyFont="1" applyFill="1" applyAlignment="1">
      <alignment horizontal="left"/>
    </xf>
    <xf numFmtId="165" fontId="4" fillId="9" borderId="0" xfId="0" applyNumberFormat="1" applyFont="1" applyFill="1" applyAlignment="1">
      <alignment horizontal="center"/>
    </xf>
    <xf numFmtId="3" fontId="4" fillId="9" borderId="0" xfId="0" applyNumberFormat="1" applyFont="1" applyFill="1" applyAlignment="1">
      <alignment horizontal="center"/>
    </xf>
    <xf numFmtId="166" fontId="4" fillId="9" borderId="0" xfId="0" applyNumberFormat="1" applyFont="1" applyFill="1" applyBorder="1" applyAlignment="1">
      <alignment horizontal="right"/>
    </xf>
    <xf numFmtId="166" fontId="4" fillId="9" borderId="0" xfId="0" applyNumberFormat="1" applyFont="1" applyFill="1" applyBorder="1" applyAlignment="1">
      <alignment horizontal="center" vertical="center"/>
    </xf>
    <xf numFmtId="10" fontId="1" fillId="9" borderId="0" xfId="2" applyNumberFormat="1" applyFont="1" applyFill="1" applyAlignment="1"/>
    <xf numFmtId="0" fontId="0" fillId="9" borderId="0" xfId="0" applyFill="1" applyAlignment="1">
      <alignment horizontal="center" vertical="center"/>
    </xf>
    <xf numFmtId="0" fontId="0" fillId="9" borderId="0" xfId="0" applyFill="1" applyAlignment="1"/>
    <xf numFmtId="165" fontId="4" fillId="9" borderId="0" xfId="1" quotePrefix="1" applyNumberFormat="1" applyFont="1" applyFill="1" applyAlignment="1">
      <alignment horizontal="center"/>
    </xf>
    <xf numFmtId="1" fontId="4" fillId="9" borderId="0" xfId="0" applyNumberFormat="1" applyFont="1" applyFill="1" applyAlignment="1">
      <alignment horizontal="center"/>
    </xf>
    <xf numFmtId="10" fontId="1" fillId="9" borderId="0" xfId="2" applyNumberFormat="1" applyFont="1" applyFill="1" applyAlignment="1"/>
    <xf numFmtId="0" fontId="4" fillId="9" borderId="0" xfId="0" applyFont="1" applyFill="1" applyBorder="1" applyAlignment="1">
      <alignment horizontal="center"/>
    </xf>
    <xf numFmtId="0" fontId="4" fillId="9" borderId="0" xfId="0" applyFont="1" applyFill="1" applyBorder="1" applyAlignment="1"/>
    <xf numFmtId="0" fontId="4" fillId="9" borderId="0" xfId="0" applyFont="1" applyFill="1" applyBorder="1" applyAlignment="1">
      <alignment horizontal="left"/>
    </xf>
    <xf numFmtId="165" fontId="4" fillId="9" borderId="0" xfId="1" applyNumberFormat="1" applyFont="1" applyFill="1" applyBorder="1" applyAlignment="1">
      <alignment horizontal="center"/>
    </xf>
    <xf numFmtId="4" fontId="4" fillId="9" borderId="0" xfId="0" applyNumberFormat="1" applyFont="1" applyFill="1" applyBorder="1" applyAlignment="1">
      <alignment horizontal="center"/>
    </xf>
    <xf numFmtId="3" fontId="4" fillId="9" borderId="0" xfId="0" applyNumberFormat="1" applyFont="1" applyFill="1" applyBorder="1" applyAlignment="1">
      <alignment horizontal="center"/>
    </xf>
    <xf numFmtId="0" fontId="10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vertical="center"/>
    </xf>
    <xf numFmtId="165" fontId="4" fillId="9" borderId="0" xfId="1" quotePrefix="1" applyNumberFormat="1" applyFont="1" applyFill="1" applyAlignment="1">
      <alignment horizontal="center" vertical="center"/>
    </xf>
    <xf numFmtId="3" fontId="4" fillId="9" borderId="0" xfId="0" applyNumberFormat="1" applyFont="1" applyFill="1" applyAlignment="1">
      <alignment horizontal="center" wrapText="1"/>
    </xf>
    <xf numFmtId="166" fontId="4" fillId="9" borderId="0" xfId="0" applyNumberFormat="1" applyFont="1" applyFill="1" applyBorder="1" applyAlignment="1">
      <alignment vertical="center"/>
    </xf>
    <xf numFmtId="166" fontId="4" fillId="9" borderId="0" xfId="0" applyNumberFormat="1" applyFont="1" applyFill="1" applyBorder="1" applyAlignment="1"/>
    <xf numFmtId="4" fontId="4" fillId="9" borderId="0" xfId="0" applyNumberFormat="1" applyFont="1" applyFill="1" applyAlignment="1">
      <alignment horizontal="center" vertical="center"/>
    </xf>
    <xf numFmtId="9" fontId="1" fillId="9" borderId="0" xfId="2" applyFont="1" applyFill="1" applyAlignment="1"/>
    <xf numFmtId="165" fontId="4" fillId="9" borderId="0" xfId="0" applyNumberFormat="1" applyFont="1" applyFill="1" applyAlignment="1">
      <alignment horizontal="center" vertical="center"/>
    </xf>
    <xf numFmtId="165" fontId="4" fillId="9" borderId="0" xfId="1" quotePrefix="1" applyNumberFormat="1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vertical="center"/>
    </xf>
    <xf numFmtId="165" fontId="4" fillId="9" borderId="0" xfId="1" quotePrefix="1" applyNumberFormat="1" applyFont="1" applyFill="1" applyBorder="1" applyAlignment="1">
      <alignment horizontal="center" vertical="center"/>
    </xf>
    <xf numFmtId="4" fontId="4" fillId="9" borderId="0" xfId="0" applyNumberFormat="1" applyFont="1" applyFill="1" applyBorder="1" applyAlignment="1">
      <alignment horizontal="center" vertical="center"/>
    </xf>
    <xf numFmtId="166" fontId="4" fillId="9" borderId="0" xfId="0" applyNumberFormat="1" applyFont="1" applyFill="1" applyBorder="1" applyAlignment="1">
      <alignment horizontal="right" vertical="center"/>
    </xf>
    <xf numFmtId="0" fontId="4" fillId="9" borderId="0" xfId="0" applyFont="1" applyFill="1" applyAlignment="1">
      <alignment horizontal="left" vertical="center"/>
    </xf>
    <xf numFmtId="165" fontId="4" fillId="9" borderId="0" xfId="0" applyNumberFormat="1" applyFont="1" applyFill="1" applyAlignment="1">
      <alignment horizontal="center" vertical="center" wrapText="1"/>
    </xf>
    <xf numFmtId="165" fontId="4" fillId="9" borderId="0" xfId="0" applyNumberFormat="1" applyFont="1" applyFill="1" applyBorder="1" applyAlignment="1">
      <alignment horizontal="center"/>
    </xf>
    <xf numFmtId="10" fontId="10" fillId="9" borderId="0" xfId="2" applyNumberFormat="1" applyFont="1" applyFill="1" applyAlignment="1"/>
    <xf numFmtId="166" fontId="4" fillId="9" borderId="0" xfId="0" applyNumberFormat="1" applyFont="1" applyFill="1" applyBorder="1" applyAlignment="1">
      <alignment horizontal="center"/>
    </xf>
    <xf numFmtId="0" fontId="10" fillId="9" borderId="0" xfId="0" applyFont="1" applyFill="1" applyAlignment="1">
      <alignment vertical="center"/>
    </xf>
    <xf numFmtId="3" fontId="4" fillId="9" borderId="0" xfId="0" applyNumberFormat="1" applyFont="1" applyFill="1" applyAlignment="1">
      <alignment horizontal="center" vertical="center"/>
    </xf>
    <xf numFmtId="4" fontId="4" fillId="6" borderId="0" xfId="0" applyNumberFormat="1" applyFont="1" applyFill="1" applyAlignment="1">
      <alignment horizontal="center" vertical="center"/>
    </xf>
    <xf numFmtId="165" fontId="4" fillId="9" borderId="0" xfId="0" applyNumberFormat="1" applyFont="1" applyFill="1" applyBorder="1" applyAlignment="1">
      <alignment horizontal="center" vertical="center"/>
    </xf>
    <xf numFmtId="0" fontId="0" fillId="9" borderId="0" xfId="0" applyFill="1" applyBorder="1" applyAlignment="1">
      <alignment vertical="center"/>
    </xf>
    <xf numFmtId="0" fontId="0" fillId="0" borderId="3" xfId="0" applyBorder="1" applyAlignment="1"/>
    <xf numFmtId="0" fontId="10" fillId="0" borderId="3" xfId="0" applyFont="1" applyBorder="1" applyAlignment="1"/>
    <xf numFmtId="4" fontId="0" fillId="0" borderId="3" xfId="0" applyNumberFormat="1" applyBorder="1" applyAlignment="1"/>
    <xf numFmtId="9" fontId="0" fillId="0" borderId="3" xfId="0" applyNumberFormat="1" applyBorder="1" applyAlignment="1"/>
    <xf numFmtId="9" fontId="1" fillId="9" borderId="3" xfId="2" applyFont="1" applyFill="1" applyBorder="1" applyAlignment="1"/>
    <xf numFmtId="4" fontId="13" fillId="0" borderId="3" xfId="0" applyNumberFormat="1" applyFont="1" applyBorder="1" applyAlignment="1"/>
    <xf numFmtId="0" fontId="15" fillId="0" borderId="3" xfId="0" applyFont="1" applyBorder="1" applyAlignment="1">
      <alignment horizontal="center"/>
    </xf>
    <xf numFmtId="43" fontId="0" fillId="0" borderId="3" xfId="1" applyNumberFormat="1" applyFont="1" applyBorder="1"/>
    <xf numFmtId="2" fontId="0" fillId="0" borderId="3" xfId="0" applyNumberFormat="1" applyBorder="1" applyAlignment="1">
      <alignment horizontal="center"/>
    </xf>
    <xf numFmtId="43" fontId="15" fillId="0" borderId="3" xfId="0" applyNumberFormat="1" applyFont="1" applyBorder="1" applyAlignment="1"/>
    <xf numFmtId="0" fontId="17" fillId="9" borderId="0" xfId="0" applyFont="1" applyFill="1" applyBorder="1" applyAlignment="1">
      <alignment horizontal="left"/>
    </xf>
    <xf numFmtId="0" fontId="17" fillId="9" borderId="0" xfId="0" applyFont="1" applyFill="1" applyAlignment="1">
      <alignment horizontal="left"/>
    </xf>
    <xf numFmtId="165" fontId="17" fillId="9" borderId="0" xfId="0" applyNumberFormat="1" applyFont="1" applyFill="1" applyBorder="1" applyAlignment="1">
      <alignment horizontal="center"/>
    </xf>
    <xf numFmtId="165" fontId="17" fillId="9" borderId="0" xfId="1" applyNumberFormat="1" applyFont="1" applyFill="1" applyBorder="1" applyAlignment="1">
      <alignment horizontal="center"/>
    </xf>
    <xf numFmtId="165" fontId="17" fillId="9" borderId="0" xfId="1" quotePrefix="1" applyNumberFormat="1" applyFont="1" applyFill="1" applyBorder="1" applyAlignment="1">
      <alignment horizontal="center"/>
    </xf>
    <xf numFmtId="165" fontId="17" fillId="9" borderId="0" xfId="1" quotePrefix="1" applyNumberFormat="1" applyFont="1" applyFill="1" applyBorder="1" applyAlignment="1">
      <alignment horizontal="center" vertical="center"/>
    </xf>
    <xf numFmtId="165" fontId="17" fillId="9" borderId="0" xfId="0" applyNumberFormat="1" applyFont="1" applyFill="1" applyAlignment="1">
      <alignment horizontal="center"/>
    </xf>
    <xf numFmtId="165" fontId="17" fillId="9" borderId="0" xfId="1" quotePrefix="1" applyNumberFormat="1" applyFont="1" applyFill="1" applyAlignment="1">
      <alignment horizontal="center"/>
    </xf>
    <xf numFmtId="165" fontId="17" fillId="9" borderId="0" xfId="1" quotePrefix="1" applyNumberFormat="1" applyFont="1" applyFill="1" applyAlignment="1">
      <alignment horizontal="center" vertical="center"/>
    </xf>
    <xf numFmtId="165" fontId="17" fillId="9" borderId="0" xfId="0" applyNumberFormat="1" applyFont="1" applyFill="1" applyBorder="1" applyAlignment="1">
      <alignment horizontal="center" vertical="center"/>
    </xf>
    <xf numFmtId="4" fontId="17" fillId="9" borderId="0" xfId="0" applyNumberFormat="1" applyFont="1" applyFill="1" applyBorder="1" applyAlignment="1">
      <alignment horizontal="center" vertical="center"/>
    </xf>
    <xf numFmtId="3" fontId="17" fillId="9" borderId="0" xfId="0" applyNumberFormat="1" applyFont="1" applyFill="1" applyBorder="1" applyAlignment="1">
      <alignment horizontal="center"/>
    </xf>
    <xf numFmtId="4" fontId="17" fillId="9" borderId="0" xfId="0" applyNumberFormat="1" applyFont="1" applyFill="1" applyAlignment="1">
      <alignment horizontal="center" vertical="center"/>
    </xf>
    <xf numFmtId="3" fontId="17" fillId="9" borderId="0" xfId="0" applyNumberFormat="1" applyFont="1" applyFill="1" applyAlignment="1">
      <alignment horizontal="center"/>
    </xf>
    <xf numFmtId="166" fontId="17" fillId="9" borderId="0" xfId="0" applyNumberFormat="1" applyFont="1" applyFill="1" applyBorder="1" applyAlignment="1">
      <alignment horizontal="center" vertical="center"/>
    </xf>
    <xf numFmtId="1" fontId="17" fillId="9" borderId="0" xfId="0" applyNumberFormat="1" applyFont="1" applyFill="1" applyAlignment="1">
      <alignment horizontal="center"/>
    </xf>
    <xf numFmtId="3" fontId="17" fillId="9" borderId="0" xfId="0" applyNumberFormat="1" applyFont="1" applyFill="1" applyAlignment="1">
      <alignment horizontal="center" wrapText="1"/>
    </xf>
    <xf numFmtId="3" fontId="17" fillId="9" borderId="0" xfId="0" applyNumberFormat="1" applyFont="1" applyFill="1" applyAlignment="1">
      <alignment horizontal="center" vertical="center"/>
    </xf>
    <xf numFmtId="4" fontId="17" fillId="9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9" borderId="0" xfId="0" applyFont="1" applyFill="1" applyAlignment="1">
      <alignment horizontal="center" vertical="center"/>
    </xf>
    <xf numFmtId="0" fontId="4" fillId="10" borderId="0" xfId="0" applyFont="1" applyFill="1" applyBorder="1" applyAlignment="1">
      <alignment horizontal="center"/>
    </xf>
    <xf numFmtId="0" fontId="4" fillId="10" borderId="0" xfId="0" applyFont="1" applyFill="1" applyBorder="1" applyAlignment="1"/>
    <xf numFmtId="0" fontId="17" fillId="10" borderId="0" xfId="0" applyFont="1" applyFill="1" applyBorder="1" applyAlignment="1">
      <alignment horizontal="left"/>
    </xf>
    <xf numFmtId="165" fontId="17" fillId="10" borderId="0" xfId="0" applyNumberFormat="1" applyFont="1" applyFill="1" applyBorder="1" applyAlignment="1">
      <alignment horizontal="center"/>
    </xf>
    <xf numFmtId="4" fontId="17" fillId="10" borderId="0" xfId="0" applyNumberFormat="1" applyFont="1" applyFill="1" applyBorder="1" applyAlignment="1">
      <alignment horizontal="center" vertical="center"/>
    </xf>
    <xf numFmtId="3" fontId="17" fillId="10" borderId="0" xfId="0" applyNumberFormat="1" applyFont="1" applyFill="1" applyBorder="1" applyAlignment="1">
      <alignment horizontal="center"/>
    </xf>
    <xf numFmtId="166" fontId="4" fillId="10" borderId="0" xfId="0" applyNumberFormat="1" applyFont="1" applyFill="1" applyBorder="1" applyAlignment="1">
      <alignment horizontal="right"/>
    </xf>
    <xf numFmtId="166" fontId="4" fillId="10" borderId="0" xfId="0" applyNumberFormat="1" applyFont="1" applyFill="1" applyBorder="1" applyAlignment="1">
      <alignment horizontal="center" vertical="center"/>
    </xf>
    <xf numFmtId="10" fontId="1" fillId="10" borderId="0" xfId="2" applyNumberFormat="1" applyFont="1" applyFill="1" applyAlignment="1"/>
    <xf numFmtId="0" fontId="18" fillId="10" borderId="0" xfId="0" applyFont="1" applyFill="1" applyAlignment="1">
      <alignment horizontal="center" vertical="center"/>
    </xf>
    <xf numFmtId="0" fontId="0" fillId="10" borderId="0" xfId="0" applyFill="1" applyAlignment="1"/>
    <xf numFmtId="0" fontId="4" fillId="10" borderId="0" xfId="0" applyFont="1" applyFill="1" applyAlignment="1">
      <alignment horizontal="center"/>
    </xf>
    <xf numFmtId="0" fontId="4" fillId="10" borderId="0" xfId="0" applyFont="1" applyFill="1" applyAlignment="1"/>
    <xf numFmtId="0" fontId="17" fillId="10" borderId="0" xfId="0" applyFont="1" applyFill="1" applyAlignment="1">
      <alignment horizontal="left"/>
    </xf>
    <xf numFmtId="165" fontId="17" fillId="10" borderId="0" xfId="1" quotePrefix="1" applyNumberFormat="1" applyFont="1" applyFill="1" applyAlignment="1">
      <alignment horizontal="center"/>
    </xf>
    <xf numFmtId="4" fontId="17" fillId="10" borderId="0" xfId="0" applyNumberFormat="1" applyFont="1" applyFill="1" applyAlignment="1">
      <alignment horizontal="center" vertical="center"/>
    </xf>
    <xf numFmtId="3" fontId="17" fillId="10" borderId="0" xfId="0" applyNumberFormat="1" applyFont="1" applyFill="1" applyAlignment="1">
      <alignment horizontal="center"/>
    </xf>
    <xf numFmtId="166" fontId="4" fillId="10" borderId="0" xfId="0" applyNumberFormat="1" applyFont="1" applyFill="1" applyBorder="1" applyAlignment="1">
      <alignment vertical="center"/>
    </xf>
    <xf numFmtId="4" fontId="0" fillId="10" borderId="0" xfId="0" applyNumberFormat="1" applyFill="1" applyAlignment="1"/>
    <xf numFmtId="4" fontId="0" fillId="0" borderId="0" xfId="0" applyNumberFormat="1" applyAlignment="1"/>
    <xf numFmtId="0" fontId="10" fillId="10" borderId="0" xfId="0" applyFont="1" applyFill="1" applyAlignment="1">
      <alignment horizontal="center" vertical="center"/>
    </xf>
    <xf numFmtId="10" fontId="10" fillId="10" borderId="0" xfId="2" applyNumberFormat="1" applyFont="1" applyFill="1" applyAlignment="1"/>
    <xf numFmtId="0" fontId="4" fillId="10" borderId="0" xfId="0" applyFont="1" applyFill="1" applyAlignment="1">
      <alignment horizontal="center" vertical="center"/>
    </xf>
    <xf numFmtId="0" fontId="4" fillId="10" borderId="0" xfId="0" applyFont="1" applyFill="1" applyAlignment="1">
      <alignment vertical="center"/>
    </xf>
    <xf numFmtId="0" fontId="17" fillId="10" borderId="0" xfId="0" applyFont="1" applyFill="1" applyAlignment="1">
      <alignment horizontal="left" vertical="center"/>
    </xf>
    <xf numFmtId="165" fontId="17" fillId="10" borderId="0" xfId="0" applyNumberFormat="1" applyFont="1" applyFill="1" applyAlignment="1">
      <alignment horizontal="center" vertical="center"/>
    </xf>
    <xf numFmtId="3" fontId="17" fillId="10" borderId="0" xfId="0" applyNumberFormat="1" applyFont="1" applyFill="1" applyAlignment="1">
      <alignment horizontal="center" wrapText="1"/>
    </xf>
    <xf numFmtId="165" fontId="17" fillId="10" borderId="0" xfId="0" applyNumberFormat="1" applyFont="1" applyFill="1" applyAlignment="1">
      <alignment horizontal="center" vertical="center" wrapText="1"/>
    </xf>
    <xf numFmtId="0" fontId="10" fillId="9" borderId="0" xfId="0" applyFont="1" applyFill="1" applyAlignment="1"/>
    <xf numFmtId="0" fontId="14" fillId="9" borderId="0" xfId="0" applyFont="1" applyFill="1" applyAlignment="1"/>
    <xf numFmtId="0" fontId="10" fillId="9" borderId="0" xfId="0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0" fillId="0" borderId="0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11" borderId="0" xfId="0" applyFont="1" applyFill="1" applyBorder="1" applyAlignment="1">
      <alignment horizontal="center" vertical="center"/>
    </xf>
    <xf numFmtId="0" fontId="20" fillId="11" borderId="0" xfId="0" applyFont="1" applyFill="1" applyBorder="1" applyAlignment="1"/>
    <xf numFmtId="0" fontId="20" fillId="11" borderId="0" xfId="0" applyFont="1" applyFill="1" applyBorder="1" applyAlignment="1">
      <alignment horizontal="center"/>
    </xf>
    <xf numFmtId="165" fontId="4" fillId="11" borderId="0" xfId="1" applyNumberFormat="1" applyFont="1" applyFill="1" applyBorder="1" applyAlignment="1">
      <alignment horizontal="center"/>
    </xf>
    <xf numFmtId="4" fontId="4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Border="1" applyAlignment="1">
      <alignment horizontal="center"/>
    </xf>
    <xf numFmtId="166" fontId="4" fillId="11" borderId="0" xfId="0" applyNumberFormat="1" applyFont="1" applyFill="1" applyBorder="1" applyAlignment="1">
      <alignment horizontal="left" vertical="center"/>
    </xf>
    <xf numFmtId="165" fontId="4" fillId="0" borderId="0" xfId="1" quotePrefix="1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left" vertical="center"/>
    </xf>
    <xf numFmtId="0" fontId="20" fillId="0" borderId="0" xfId="0" applyFont="1" applyFill="1" applyAlignment="1"/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left" vertical="center"/>
    </xf>
    <xf numFmtId="165" fontId="4" fillId="0" borderId="0" xfId="1" quotePrefix="1" applyNumberFormat="1" applyFont="1" applyFill="1" applyAlignment="1">
      <alignment horizontal="center"/>
    </xf>
    <xf numFmtId="0" fontId="10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4" fillId="0" borderId="0" xfId="1" quotePrefix="1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vertical="top"/>
    </xf>
    <xf numFmtId="0" fontId="20" fillId="0" borderId="0" xfId="0" applyFont="1" applyFill="1" applyAlignment="1">
      <alignment horizontal="center" vertical="top"/>
    </xf>
    <xf numFmtId="0" fontId="4" fillId="0" borderId="0" xfId="0" applyFont="1" applyFill="1" applyAlignment="1">
      <alignment vertical="top"/>
    </xf>
    <xf numFmtId="0" fontId="2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21" fillId="0" borderId="0" xfId="0" applyFont="1" applyFill="1" applyAlignment="1"/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166" fontId="4" fillId="0" borderId="0" xfId="0" applyNumberFormat="1" applyFont="1" applyFill="1" applyBorder="1" applyAlignment="1">
      <alignment horizontal="left"/>
    </xf>
    <xf numFmtId="166" fontId="4" fillId="11" borderId="0" xfId="0" applyNumberFormat="1" applyFont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4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/>
    </xf>
    <xf numFmtId="0" fontId="14" fillId="10" borderId="0" xfId="0" applyFont="1" applyFill="1" applyAlignment="1">
      <alignment horizontal="left"/>
    </xf>
    <xf numFmtId="166" fontId="4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left" vertical="top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1"/>
  <sheetViews>
    <sheetView zoomScaleNormal="85" workbookViewId="0">
      <selection sqref="A1:N2"/>
    </sheetView>
  </sheetViews>
  <sheetFormatPr baseColWidth="10" defaultRowHeight="12.75"/>
  <cols>
    <col min="1" max="1" width="5.85546875" customWidth="1"/>
    <col min="2" max="2" width="24.42578125" customWidth="1"/>
    <col min="3" max="3" width="21.85546875" hidden="1" customWidth="1"/>
    <col min="4" max="4" width="14" hidden="1" customWidth="1"/>
    <col min="5" max="5" width="11.42578125" hidden="1" customWidth="1"/>
    <col min="6" max="6" width="13.5703125" hidden="1" customWidth="1"/>
    <col min="7" max="7" width="14.5703125" hidden="1" customWidth="1"/>
    <col min="8" max="8" width="16.28515625" hidden="1" customWidth="1"/>
    <col min="9" max="9" width="18.5703125" hidden="1" customWidth="1"/>
    <col min="10" max="10" width="17.85546875" hidden="1" customWidth="1"/>
    <col min="11" max="11" width="17.42578125" hidden="1" customWidth="1"/>
    <col min="12" max="12" width="18.7109375" hidden="1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2" spans="1:23" ht="15.75">
      <c r="A2" s="326" t="s">
        <v>54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</row>
    <row r="3" spans="1:2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>
      <c r="A5" s="327" t="s">
        <v>1</v>
      </c>
      <c r="B5" s="327" t="s">
        <v>2</v>
      </c>
      <c r="C5" s="327" t="s">
        <v>3</v>
      </c>
      <c r="D5" s="327" t="s">
        <v>4</v>
      </c>
      <c r="E5" s="327" t="s">
        <v>5</v>
      </c>
      <c r="F5" s="327" t="s">
        <v>6</v>
      </c>
      <c r="G5" s="327" t="s">
        <v>7</v>
      </c>
      <c r="H5" s="324" t="s">
        <v>151</v>
      </c>
      <c r="I5" s="324"/>
      <c r="J5" s="324"/>
      <c r="K5" s="324"/>
      <c r="L5" s="324"/>
      <c r="M5" s="324" t="s">
        <v>154</v>
      </c>
      <c r="N5" s="324"/>
      <c r="O5" s="324"/>
      <c r="P5" s="324"/>
      <c r="Q5" s="324"/>
      <c r="R5" s="324" t="s">
        <v>260</v>
      </c>
      <c r="S5" s="324"/>
      <c r="T5" s="324"/>
      <c r="U5" s="324"/>
      <c r="V5" s="324"/>
    </row>
    <row r="6" spans="1:23" ht="39" customHeight="1" thickBot="1">
      <c r="A6" s="328"/>
      <c r="B6" s="328"/>
      <c r="C6" s="328"/>
      <c r="D6" s="328"/>
      <c r="E6" s="328"/>
      <c r="F6" s="328"/>
      <c r="G6" s="328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s="172" customFormat="1" ht="15" customHeight="1">
      <c r="A8" s="162">
        <v>1</v>
      </c>
      <c r="B8" s="163" t="s">
        <v>18</v>
      </c>
      <c r="C8" s="164"/>
      <c r="D8" s="165"/>
      <c r="E8" s="166"/>
      <c r="F8" s="167"/>
      <c r="G8" s="165"/>
      <c r="H8" s="168">
        <v>131218.99</v>
      </c>
      <c r="I8" s="168">
        <v>795291.19</v>
      </c>
      <c r="J8" s="168">
        <v>669479.75</v>
      </c>
      <c r="K8" s="168">
        <v>297499.76</v>
      </c>
      <c r="L8" s="168">
        <f>H8+I8+J8+K8</f>
        <v>1893489.69</v>
      </c>
      <c r="M8" s="168">
        <v>163121.97</v>
      </c>
      <c r="N8" s="168">
        <v>945086.28</v>
      </c>
      <c r="O8" s="168">
        <v>788624.09</v>
      </c>
      <c r="P8" s="168">
        <v>361067.47</v>
      </c>
      <c r="Q8" s="173">
        <f t="shared" ref="Q8:Q13" si="0">+M8+N8+O8+P8</f>
        <v>2257899.8099999996</v>
      </c>
      <c r="R8" s="170">
        <f t="shared" ref="R8:R16" si="1">+Q8/L8-1</f>
        <v>0.19245424040307268</v>
      </c>
      <c r="S8" s="170">
        <f>+M8/H8-1</f>
        <v>0.24312776679655901</v>
      </c>
      <c r="T8" s="170">
        <f>+N8/I8-1</f>
        <v>0.18835250771481582</v>
      </c>
      <c r="U8" s="170">
        <f>+O8/J8-1</f>
        <v>0.17796556206517078</v>
      </c>
      <c r="V8" s="170">
        <f>+P8/K8-1</f>
        <v>0.21367314716489161</v>
      </c>
      <c r="W8" s="171" t="s">
        <v>243</v>
      </c>
    </row>
    <row r="9" spans="1:23" s="127" customFormat="1" ht="15" customHeight="1">
      <c r="A9" s="67">
        <v>2</v>
      </c>
      <c r="B9" s="105" t="s">
        <v>167</v>
      </c>
      <c r="C9" s="63"/>
      <c r="D9" s="64"/>
      <c r="E9" s="81"/>
      <c r="F9" s="65"/>
      <c r="G9" s="64"/>
      <c r="H9" s="143">
        <v>1945780.15</v>
      </c>
      <c r="I9" s="143">
        <v>8639702.9000000004</v>
      </c>
      <c r="J9" s="143">
        <v>4395751.12</v>
      </c>
      <c r="K9" s="143">
        <v>2764279.83</v>
      </c>
      <c r="L9" s="143">
        <f>+H9+I9+J9</f>
        <v>14981234.170000002</v>
      </c>
      <c r="M9" s="130">
        <v>1945780.15</v>
      </c>
      <c r="N9" s="130">
        <v>8481221.7699999996</v>
      </c>
      <c r="O9" s="130">
        <v>4688005.79</v>
      </c>
      <c r="P9" s="66"/>
      <c r="Q9" s="130">
        <f t="shared" si="0"/>
        <v>15115007.710000001</v>
      </c>
      <c r="R9" s="159">
        <f t="shared" si="1"/>
        <v>8.9294071824790322E-3</v>
      </c>
      <c r="S9" s="159">
        <f>+M9/H9-1</f>
        <v>0</v>
      </c>
      <c r="T9" s="159">
        <f>+N9/I9-1</f>
        <v>-1.8343354144735757E-2</v>
      </c>
      <c r="U9" s="159">
        <f>+O9/J9-1</f>
        <v>6.6485718145025352E-2</v>
      </c>
      <c r="V9" s="160" t="s">
        <v>252</v>
      </c>
      <c r="W9" s="161" t="s">
        <v>247</v>
      </c>
    </row>
    <row r="10" spans="1:23" s="172" customFormat="1" ht="15" customHeight="1">
      <c r="A10" s="162">
        <v>3</v>
      </c>
      <c r="B10" s="163" t="s">
        <v>20</v>
      </c>
      <c r="C10" s="164"/>
      <c r="D10" s="165"/>
      <c r="E10" s="166"/>
      <c r="F10" s="167"/>
      <c r="G10" s="165"/>
      <c r="H10" s="168">
        <v>681622.59</v>
      </c>
      <c r="I10" s="168">
        <v>3687419.14</v>
      </c>
      <c r="J10" s="168">
        <v>1943303.78</v>
      </c>
      <c r="K10" s="168">
        <v>2231418.1800000002</v>
      </c>
      <c r="L10" s="168">
        <f>SUM(H10:K10)</f>
        <v>8543763.6900000013</v>
      </c>
      <c r="M10" s="168">
        <v>1194369.96</v>
      </c>
      <c r="N10" s="168">
        <v>4167985.48</v>
      </c>
      <c r="O10" s="168">
        <v>2698400.06</v>
      </c>
      <c r="P10" s="168">
        <v>2931707.33</v>
      </c>
      <c r="Q10" s="169">
        <f t="shared" si="0"/>
        <v>10992462.83</v>
      </c>
      <c r="R10" s="170">
        <f t="shared" si="1"/>
        <v>0.28660660908330882</v>
      </c>
      <c r="S10" s="170">
        <f t="shared" ref="S10:V13" si="2">+M10/H10-1</f>
        <v>0.75224527109642891</v>
      </c>
      <c r="T10" s="170">
        <f t="shared" si="2"/>
        <v>0.13032593305896878</v>
      </c>
      <c r="U10" s="170">
        <f t="shared" si="2"/>
        <v>0.388563171528437</v>
      </c>
      <c r="V10" s="170">
        <f t="shared" si="2"/>
        <v>0.31383142625466998</v>
      </c>
      <c r="W10" s="171" t="s">
        <v>243</v>
      </c>
    </row>
    <row r="11" spans="1:23" s="127" customFormat="1" ht="15" customHeight="1">
      <c r="A11" s="61">
        <v>4</v>
      </c>
      <c r="B11" s="72" t="s">
        <v>27</v>
      </c>
      <c r="C11" s="73"/>
      <c r="D11" s="74"/>
      <c r="E11" s="75"/>
      <c r="F11" s="76"/>
      <c r="G11" s="74"/>
      <c r="H11" s="66">
        <v>386103.97</v>
      </c>
      <c r="I11" s="66">
        <v>1877607.39</v>
      </c>
      <c r="J11" s="66">
        <v>1957540.98</v>
      </c>
      <c r="K11" s="66">
        <v>1782091.09</v>
      </c>
      <c r="L11" s="66">
        <f>+H11+I11+J11+K11</f>
        <v>6003343.4299999997</v>
      </c>
      <c r="M11" s="24">
        <v>540710</v>
      </c>
      <c r="N11" s="24">
        <v>1896609</v>
      </c>
      <c r="O11" s="24">
        <v>2665020</v>
      </c>
      <c r="P11" s="24">
        <v>3931104</v>
      </c>
      <c r="Q11" s="82">
        <f t="shared" si="0"/>
        <v>9033443</v>
      </c>
      <c r="R11" s="159">
        <f t="shared" si="1"/>
        <v>0.50473533712196783</v>
      </c>
      <c r="S11" s="159">
        <f t="shared" si="2"/>
        <v>0.40042590082666085</v>
      </c>
      <c r="T11" s="159">
        <f t="shared" si="2"/>
        <v>1.0120118881722151E-2</v>
      </c>
      <c r="U11" s="159">
        <f t="shared" si="2"/>
        <v>0.361412112046819</v>
      </c>
      <c r="V11" s="159">
        <f t="shared" si="2"/>
        <v>1.2058939759358767</v>
      </c>
      <c r="W11" s="161" t="s">
        <v>243</v>
      </c>
    </row>
    <row r="12" spans="1:23" s="172" customFormat="1" ht="15" customHeight="1">
      <c r="A12" s="174">
        <v>5</v>
      </c>
      <c r="B12" s="175" t="s">
        <v>31</v>
      </c>
      <c r="C12" s="176"/>
      <c r="D12" s="177"/>
      <c r="E12" s="178"/>
      <c r="F12" s="179"/>
      <c r="G12" s="177"/>
      <c r="H12" s="168">
        <v>125871.26</v>
      </c>
      <c r="I12" s="168">
        <v>804111.65</v>
      </c>
      <c r="J12" s="168">
        <v>257480.26</v>
      </c>
      <c r="K12" s="168">
        <v>1041073.03</v>
      </c>
      <c r="L12" s="168">
        <f>SUM(H12:K12)</f>
        <v>2228536.2000000002</v>
      </c>
      <c r="M12" s="168">
        <v>437523.85</v>
      </c>
      <c r="N12" s="168">
        <v>920291.79</v>
      </c>
      <c r="O12" s="168">
        <v>353151.18</v>
      </c>
      <c r="P12" s="168">
        <v>1624309.98</v>
      </c>
      <c r="Q12" s="173">
        <f t="shared" si="0"/>
        <v>3335276.8</v>
      </c>
      <c r="R12" s="170">
        <f t="shared" si="1"/>
        <v>0.49662222224615404</v>
      </c>
      <c r="S12" s="170">
        <f t="shared" si="2"/>
        <v>2.4759630593989446</v>
      </c>
      <c r="T12" s="170">
        <f t="shared" si="2"/>
        <v>0.14448259765916838</v>
      </c>
      <c r="U12" s="170">
        <f t="shared" si="2"/>
        <v>0.37156603772265884</v>
      </c>
      <c r="V12" s="170">
        <f t="shared" si="2"/>
        <v>0.56022674028929553</v>
      </c>
      <c r="W12" s="171" t="s">
        <v>243</v>
      </c>
    </row>
    <row r="13" spans="1:23" s="127" customFormat="1" ht="15" customHeight="1">
      <c r="A13" s="61">
        <v>6</v>
      </c>
      <c r="B13" s="72" t="s">
        <v>34</v>
      </c>
      <c r="C13" s="73"/>
      <c r="D13" s="79"/>
      <c r="E13" s="75"/>
      <c r="F13" s="76"/>
      <c r="G13" s="79"/>
      <c r="H13" s="66">
        <v>609341.9</v>
      </c>
      <c r="I13" s="66">
        <v>3314619.58</v>
      </c>
      <c r="J13" s="66">
        <v>982046.11</v>
      </c>
      <c r="K13" s="66">
        <v>1973114.19</v>
      </c>
      <c r="L13" s="66">
        <f>SUM(H13:K13)</f>
        <v>6879121.7799999993</v>
      </c>
      <c r="M13" s="66">
        <v>864820.96</v>
      </c>
      <c r="N13" s="66">
        <v>4988921.67</v>
      </c>
      <c r="O13" s="66">
        <v>1420051.93</v>
      </c>
      <c r="P13" s="66">
        <v>2912013.56</v>
      </c>
      <c r="Q13" s="82">
        <f t="shared" si="0"/>
        <v>10185808.119999999</v>
      </c>
      <c r="R13" s="159">
        <f t="shared" si="1"/>
        <v>0.48068437305670142</v>
      </c>
      <c r="S13" s="159">
        <f t="shared" si="2"/>
        <v>0.41927046211658836</v>
      </c>
      <c r="T13" s="159">
        <f t="shared" si="2"/>
        <v>0.50512647065217653</v>
      </c>
      <c r="U13" s="159">
        <f t="shared" si="2"/>
        <v>0.4460134972684735</v>
      </c>
      <c r="V13" s="159">
        <f t="shared" si="2"/>
        <v>0.47584644353502936</v>
      </c>
      <c r="W13" s="161" t="s">
        <v>243</v>
      </c>
    </row>
    <row r="14" spans="1:23" s="172" customFormat="1" ht="15" customHeight="1">
      <c r="A14" s="162">
        <v>7</v>
      </c>
      <c r="B14" s="175" t="s">
        <v>38</v>
      </c>
      <c r="C14" s="176"/>
      <c r="D14" s="180"/>
      <c r="E14" s="178"/>
      <c r="F14" s="179"/>
      <c r="G14" s="180"/>
      <c r="H14" s="168">
        <v>67306.429999999993</v>
      </c>
      <c r="I14" s="168">
        <v>244184.19</v>
      </c>
      <c r="J14" s="168">
        <v>177214.07</v>
      </c>
      <c r="K14" s="181" t="s">
        <v>208</v>
      </c>
      <c r="L14" s="168">
        <f>SUM(H14:K14)</f>
        <v>488704.69</v>
      </c>
      <c r="M14" s="168">
        <v>97321.66</v>
      </c>
      <c r="N14" s="168">
        <v>321998.32</v>
      </c>
      <c r="O14" s="168">
        <v>243649</v>
      </c>
      <c r="P14" s="168">
        <v>1339508.6200000001</v>
      </c>
      <c r="Q14" s="169">
        <f>+M14+N14+O14</f>
        <v>662968.98</v>
      </c>
      <c r="R14" s="170">
        <f t="shared" si="1"/>
        <v>0.35658403441964093</v>
      </c>
      <c r="S14" s="170">
        <f t="shared" ref="S14:V16" si="3">+M14/H14-1</f>
        <v>0.44594892345352455</v>
      </c>
      <c r="T14" s="170">
        <f t="shared" si="3"/>
        <v>0.31866981232486835</v>
      </c>
      <c r="U14" s="170">
        <f t="shared" si="3"/>
        <v>0.3748851882923292</v>
      </c>
      <c r="V14" s="170" t="s">
        <v>245</v>
      </c>
      <c r="W14" s="171" t="s">
        <v>243</v>
      </c>
    </row>
    <row r="15" spans="1:23" s="127" customFormat="1" ht="15" customHeight="1">
      <c r="A15" s="67">
        <v>8</v>
      </c>
      <c r="B15" s="72" t="s">
        <v>49</v>
      </c>
      <c r="C15" s="73"/>
      <c r="D15" s="79"/>
      <c r="E15" s="75"/>
      <c r="F15" s="76"/>
      <c r="G15" s="79"/>
      <c r="H15" s="66">
        <v>1880830.2</v>
      </c>
      <c r="I15" s="66">
        <v>4620125.79</v>
      </c>
      <c r="J15" s="66">
        <v>2596986.4700000002</v>
      </c>
      <c r="K15" s="66">
        <v>2244537.5</v>
      </c>
      <c r="L15" s="66">
        <f>SUM(H15:K15)</f>
        <v>11342479.960000001</v>
      </c>
      <c r="M15" s="66">
        <v>3086546.85</v>
      </c>
      <c r="N15" s="66">
        <v>3802854.08</v>
      </c>
      <c r="O15" s="66">
        <v>3842063.77</v>
      </c>
      <c r="P15" s="66">
        <v>4954631.58</v>
      </c>
      <c r="Q15" s="130">
        <f>+M15+N15+O15+P15</f>
        <v>15686096.279999999</v>
      </c>
      <c r="R15" s="159">
        <f t="shared" si="1"/>
        <v>0.3829512007354694</v>
      </c>
      <c r="S15" s="159">
        <f>+M15/H15-1</f>
        <v>0.64105555621129451</v>
      </c>
      <c r="T15" s="159">
        <f t="shared" si="3"/>
        <v>-0.17689382219179794</v>
      </c>
      <c r="U15" s="159">
        <f t="shared" si="3"/>
        <v>0.47943156977633383</v>
      </c>
      <c r="V15" s="159">
        <f t="shared" si="3"/>
        <v>1.2074175993940846</v>
      </c>
      <c r="W15" s="126" t="s">
        <v>243</v>
      </c>
    </row>
    <row r="16" spans="1:23" s="172" customFormat="1" ht="15" customHeight="1">
      <c r="A16" s="162">
        <v>9</v>
      </c>
      <c r="B16" s="163" t="s">
        <v>51</v>
      </c>
      <c r="C16" s="164"/>
      <c r="D16" s="165"/>
      <c r="E16" s="166"/>
      <c r="F16" s="167"/>
      <c r="G16" s="165"/>
      <c r="H16" s="168">
        <v>545697.68999999994</v>
      </c>
      <c r="I16" s="168">
        <v>4848943.8899999997</v>
      </c>
      <c r="J16" s="168">
        <v>1137120.8600000001</v>
      </c>
      <c r="K16" s="168">
        <v>1183330.67</v>
      </c>
      <c r="L16" s="168">
        <f>SUM(H16:K16)</f>
        <v>7715093.1100000003</v>
      </c>
      <c r="M16" s="168">
        <v>684134.68</v>
      </c>
      <c r="N16" s="168">
        <v>6521446.3700000001</v>
      </c>
      <c r="O16" s="168">
        <v>1305907</v>
      </c>
      <c r="P16" s="168">
        <v>1464936.49</v>
      </c>
      <c r="Q16" s="169">
        <f>+M16+N16+O16+P16</f>
        <v>9976424.540000001</v>
      </c>
      <c r="R16" s="170">
        <f t="shared" si="1"/>
        <v>0.29310487867851553</v>
      </c>
      <c r="S16" s="170">
        <f>+M16/H16-1</f>
        <v>0.25368806307389735</v>
      </c>
      <c r="T16" s="170">
        <f t="shared" si="3"/>
        <v>0.34492098030855955</v>
      </c>
      <c r="U16" s="170">
        <f t="shared" si="3"/>
        <v>0.14843289393178472</v>
      </c>
      <c r="V16" s="170">
        <f t="shared" si="3"/>
        <v>0.23797728491225545</v>
      </c>
      <c r="W16" s="171" t="s">
        <v>243</v>
      </c>
    </row>
    <row r="17" spans="1:12">
      <c r="A17" s="16"/>
      <c r="B17" s="19"/>
      <c r="C17" s="19"/>
      <c r="D17" s="19"/>
      <c r="E17" s="19"/>
      <c r="F17" s="1"/>
      <c r="G17" s="20"/>
      <c r="H17" s="20"/>
      <c r="I17" s="20"/>
      <c r="J17" s="20"/>
      <c r="K17" s="20"/>
      <c r="L17" s="20"/>
    </row>
    <row r="18" spans="1:12">
      <c r="A18" s="16" t="s">
        <v>55</v>
      </c>
      <c r="B18" s="17"/>
      <c r="C18" s="17"/>
      <c r="D18" s="17"/>
      <c r="E18" s="17"/>
      <c r="F18" s="18"/>
      <c r="G18" s="17"/>
      <c r="H18" s="18"/>
      <c r="I18" s="17"/>
      <c r="J18" s="17"/>
      <c r="K18" s="17"/>
      <c r="L18" s="17"/>
    </row>
    <row r="19" spans="1:12">
      <c r="A19" s="16" t="s">
        <v>53</v>
      </c>
      <c r="B19" s="19"/>
      <c r="C19" s="19"/>
      <c r="D19" s="19"/>
      <c r="E19" s="19"/>
      <c r="F19" s="1"/>
      <c r="G19" s="19"/>
      <c r="H19" s="1"/>
      <c r="I19" s="19"/>
      <c r="J19" s="19"/>
      <c r="K19" s="19"/>
      <c r="L19" s="19"/>
    </row>
    <row r="20" spans="1:12">
      <c r="A20" s="16" t="s">
        <v>259</v>
      </c>
      <c r="B20" s="158">
        <v>41641</v>
      </c>
      <c r="C20" s="19"/>
      <c r="D20" s="19"/>
      <c r="E20" s="19"/>
      <c r="F20" s="1"/>
      <c r="G20" s="19"/>
      <c r="H20" s="1"/>
      <c r="I20" s="19"/>
      <c r="J20" s="19"/>
      <c r="K20" s="19"/>
      <c r="L20" s="19"/>
    </row>
    <row r="21" spans="1:12">
      <c r="A21" s="16"/>
      <c r="B21" s="19"/>
      <c r="C21" s="19"/>
      <c r="D21" s="19"/>
      <c r="E21" s="19"/>
      <c r="F21" s="1"/>
      <c r="G21" s="19"/>
      <c r="H21" s="1"/>
      <c r="I21" s="19"/>
      <c r="J21" s="19"/>
      <c r="K21" s="19"/>
      <c r="L21" s="19"/>
    </row>
  </sheetData>
  <mergeCells count="12"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  <mergeCell ref="M5:Q5"/>
  </mergeCells>
  <pageMargins left="0.19" right="0.18" top="0.12" bottom="0.09" header="0" footer="0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X53"/>
  <sheetViews>
    <sheetView zoomScaleNormal="85" workbookViewId="0">
      <pane ySplit="4" topLeftCell="A20" activePane="bottomLeft" state="frozen"/>
      <selection pane="bottomLeft" activeCell="C30" sqref="C30"/>
    </sheetView>
  </sheetViews>
  <sheetFormatPr baseColWidth="10" defaultRowHeight="12.75"/>
  <cols>
    <col min="1" max="1" width="5.85546875" customWidth="1"/>
    <col min="2" max="2" width="24.42578125" customWidth="1"/>
    <col min="3" max="3" width="26" customWidth="1"/>
    <col min="4" max="4" width="14" customWidth="1"/>
    <col min="5" max="5" width="11.42578125" style="103" customWidth="1"/>
    <col min="6" max="6" width="15.8554687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2" spans="1:23" ht="16.5" thickBot="1">
      <c r="A2" s="329" t="s">
        <v>368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23" ht="25.5" customHeight="1">
      <c r="A3" s="327" t="s">
        <v>1</v>
      </c>
      <c r="B3" s="327" t="s">
        <v>2</v>
      </c>
      <c r="C3" s="327" t="s">
        <v>3</v>
      </c>
      <c r="D3" s="327" t="s">
        <v>4</v>
      </c>
      <c r="E3" s="327" t="s">
        <v>5</v>
      </c>
      <c r="F3" s="327" t="s">
        <v>6</v>
      </c>
      <c r="G3" s="327" t="s">
        <v>7</v>
      </c>
      <c r="H3" s="324" t="s">
        <v>151</v>
      </c>
      <c r="I3" s="324"/>
      <c r="J3" s="324"/>
      <c r="K3" s="324"/>
      <c r="L3" s="324"/>
      <c r="M3" s="324" t="s">
        <v>154</v>
      </c>
      <c r="N3" s="324"/>
      <c r="O3" s="324"/>
      <c r="P3" s="324"/>
      <c r="Q3" s="324"/>
      <c r="R3" s="324" t="s">
        <v>260</v>
      </c>
      <c r="S3" s="324"/>
      <c r="T3" s="324"/>
      <c r="U3" s="324"/>
      <c r="V3" s="324"/>
    </row>
    <row r="4" spans="1:23" ht="39" customHeight="1" thickBot="1">
      <c r="A4" s="328"/>
      <c r="B4" s="328"/>
      <c r="C4" s="328"/>
      <c r="D4" s="328"/>
      <c r="E4" s="328"/>
      <c r="F4" s="328"/>
      <c r="G4" s="328"/>
      <c r="H4" s="4" t="s">
        <v>8</v>
      </c>
      <c r="I4" s="4" t="s">
        <v>9</v>
      </c>
      <c r="J4" s="4" t="s">
        <v>10</v>
      </c>
      <c r="K4" s="4" t="s">
        <v>11</v>
      </c>
      <c r="L4" s="3" t="s">
        <v>12</v>
      </c>
      <c r="M4" s="4" t="s">
        <v>8</v>
      </c>
      <c r="N4" s="4" t="s">
        <v>9</v>
      </c>
      <c r="O4" s="4" t="s">
        <v>10</v>
      </c>
      <c r="P4" s="4" t="s">
        <v>11</v>
      </c>
      <c r="Q4" s="3" t="s">
        <v>12</v>
      </c>
      <c r="R4" s="3" t="s">
        <v>12</v>
      </c>
      <c r="S4" s="4" t="s">
        <v>8</v>
      </c>
      <c r="T4" s="4" t="s">
        <v>9</v>
      </c>
      <c r="U4" s="4" t="s">
        <v>10</v>
      </c>
      <c r="V4" s="4" t="s">
        <v>11</v>
      </c>
    </row>
    <row r="5" spans="1:23">
      <c r="A5" s="5"/>
      <c r="B5" s="6"/>
      <c r="C5" s="5"/>
      <c r="D5" s="5"/>
      <c r="E5" s="5"/>
      <c r="F5" s="5"/>
      <c r="G5" s="5"/>
      <c r="H5" s="5"/>
      <c r="I5" s="6"/>
      <c r="J5" s="6"/>
      <c r="K5" s="6"/>
      <c r="L5" s="5"/>
    </row>
    <row r="6" spans="1:23" s="191" customFormat="1" ht="15" customHeight="1">
      <c r="A6" s="195">
        <v>1</v>
      </c>
      <c r="B6" s="196" t="s">
        <v>13</v>
      </c>
      <c r="C6" s="197" t="s">
        <v>315</v>
      </c>
      <c r="D6" s="219">
        <v>41637</v>
      </c>
      <c r="E6" s="215" t="s">
        <v>87</v>
      </c>
      <c r="F6" s="200" t="s">
        <v>316</v>
      </c>
      <c r="G6" s="219">
        <v>41637</v>
      </c>
      <c r="H6" s="187">
        <v>460305.87</v>
      </c>
      <c r="I6" s="187">
        <v>727655.39</v>
      </c>
      <c r="J6" s="187">
        <v>854506.52</v>
      </c>
      <c r="K6" s="187">
        <v>793756.87</v>
      </c>
      <c r="L6" s="187">
        <f>SUM(H6:K6)</f>
        <v>2836224.65</v>
      </c>
      <c r="M6" s="187">
        <v>460305.87</v>
      </c>
      <c r="N6" s="187">
        <v>727655.39</v>
      </c>
      <c r="O6" s="187">
        <v>854506.52</v>
      </c>
      <c r="P6" s="187">
        <v>793756.87</v>
      </c>
      <c r="Q6" s="188">
        <f t="shared" ref="Q6:Q31" si="0">+M6+N6+O6+P6</f>
        <v>2836224.65</v>
      </c>
      <c r="R6" s="189">
        <f>+Q6/L6-1</f>
        <v>0</v>
      </c>
      <c r="S6" s="189">
        <f t="shared" ref="S6:V11" si="1">+M6/H6-1</f>
        <v>0</v>
      </c>
      <c r="T6" s="189">
        <f t="shared" si="1"/>
        <v>0</v>
      </c>
      <c r="U6" s="189">
        <f t="shared" si="1"/>
        <v>0</v>
      </c>
      <c r="V6" s="189">
        <f t="shared" si="1"/>
        <v>0</v>
      </c>
      <c r="W6" s="190" t="s">
        <v>242</v>
      </c>
    </row>
    <row r="7" spans="1:23" s="191" customFormat="1" ht="15" customHeight="1">
      <c r="A7" s="195">
        <v>2</v>
      </c>
      <c r="B7" s="196" t="s">
        <v>14</v>
      </c>
      <c r="C7" s="197" t="s">
        <v>299</v>
      </c>
      <c r="D7" s="198">
        <v>41636</v>
      </c>
      <c r="E7" s="215" t="s">
        <v>87</v>
      </c>
      <c r="F7" s="200" t="s">
        <v>300</v>
      </c>
      <c r="G7" s="211">
        <v>41636</v>
      </c>
      <c r="H7" s="187">
        <v>3384033.09</v>
      </c>
      <c r="I7" s="187">
        <v>12034519.130000001</v>
      </c>
      <c r="J7" s="187">
        <v>9491829.1799999997</v>
      </c>
      <c r="K7" s="187">
        <v>8650332.8200000003</v>
      </c>
      <c r="L7" s="187">
        <f>+H7+I7+J7+K7</f>
        <v>33560714.219999999</v>
      </c>
      <c r="M7" s="187">
        <v>4338377.92</v>
      </c>
      <c r="N7" s="187">
        <v>15223960.470000001</v>
      </c>
      <c r="O7" s="187">
        <v>11946059.66</v>
      </c>
      <c r="P7" s="187">
        <v>11739395.01</v>
      </c>
      <c r="Q7" s="188">
        <f t="shared" si="0"/>
        <v>43247793.060000002</v>
      </c>
      <c r="R7" s="194">
        <f t="shared" ref="R7:R48" si="2">+Q7/L7-1</f>
        <v>0.28864340539651367</v>
      </c>
      <c r="S7" s="194">
        <f t="shared" si="1"/>
        <v>0.28201403609797437</v>
      </c>
      <c r="T7" s="194">
        <f t="shared" si="1"/>
        <v>0.26502441065960558</v>
      </c>
      <c r="U7" s="194">
        <f t="shared" si="1"/>
        <v>0.25856243653976096</v>
      </c>
      <c r="V7" s="194">
        <f t="shared" si="1"/>
        <v>0.35710327617197968</v>
      </c>
      <c r="W7" s="190" t="s">
        <v>243</v>
      </c>
    </row>
    <row r="8" spans="1:23" s="191" customFormat="1" ht="15" customHeight="1">
      <c r="A8" s="195">
        <v>3</v>
      </c>
      <c r="B8" s="196" t="s">
        <v>15</v>
      </c>
      <c r="C8" s="197" t="s">
        <v>319</v>
      </c>
      <c r="D8" s="219">
        <v>41637</v>
      </c>
      <c r="E8" s="215" t="s">
        <v>87</v>
      </c>
      <c r="F8" s="200" t="s">
        <v>320</v>
      </c>
      <c r="G8" s="219">
        <v>41637</v>
      </c>
      <c r="H8" s="187">
        <v>1273132.52</v>
      </c>
      <c r="I8" s="187">
        <v>1600192.84</v>
      </c>
      <c r="J8" s="187">
        <v>1635631.71</v>
      </c>
      <c r="K8" s="199">
        <v>3213884.86</v>
      </c>
      <c r="L8" s="187">
        <f>SUM(H8:K8)</f>
        <v>7722841.9299999997</v>
      </c>
      <c r="M8" s="187">
        <v>1308270.98</v>
      </c>
      <c r="N8" s="187">
        <v>1644358.16</v>
      </c>
      <c r="O8" s="187">
        <v>1680775.15</v>
      </c>
      <c r="P8" s="187">
        <v>3302588.08</v>
      </c>
      <c r="Q8" s="188">
        <f t="shared" si="0"/>
        <v>7935992.3699999992</v>
      </c>
      <c r="R8" s="189">
        <f t="shared" si="2"/>
        <v>2.760000035375576E-2</v>
      </c>
      <c r="S8" s="189">
        <f t="shared" si="1"/>
        <v>2.7600001922816197E-2</v>
      </c>
      <c r="T8" s="189">
        <f t="shared" si="1"/>
        <v>2.7599998510179358E-2</v>
      </c>
      <c r="U8" s="189">
        <f t="shared" si="1"/>
        <v>2.7600002937091528E-2</v>
      </c>
      <c r="V8" s="189">
        <f t="shared" si="1"/>
        <v>2.7599999335383929E-2</v>
      </c>
      <c r="W8" s="190" t="s">
        <v>244</v>
      </c>
    </row>
    <row r="9" spans="1:23" s="191" customFormat="1" ht="15" customHeight="1">
      <c r="A9" s="195">
        <v>4</v>
      </c>
      <c r="B9" s="196" t="s">
        <v>16</v>
      </c>
      <c r="C9" s="197" t="s">
        <v>317</v>
      </c>
      <c r="D9" s="211">
        <v>41637</v>
      </c>
      <c r="E9" s="215" t="s">
        <v>87</v>
      </c>
      <c r="F9" s="200" t="s">
        <v>318</v>
      </c>
      <c r="G9" s="211">
        <v>41637</v>
      </c>
      <c r="H9" s="207">
        <v>1301613.3899999999</v>
      </c>
      <c r="I9" s="187">
        <v>3018729.93</v>
      </c>
      <c r="J9" s="187">
        <v>1288021.43</v>
      </c>
      <c r="K9" s="187">
        <v>2099043.23</v>
      </c>
      <c r="L9" s="187">
        <f>+H9+I9+J9+K9</f>
        <v>7707407.9800000004</v>
      </c>
      <c r="M9" s="187">
        <v>1337537.92</v>
      </c>
      <c r="N9" s="187">
        <v>3102046.88</v>
      </c>
      <c r="O9" s="187">
        <v>1323570.82</v>
      </c>
      <c r="P9" s="187">
        <v>2156976.8199999998</v>
      </c>
      <c r="Q9" s="188">
        <f>+M9+N9+O9+P9</f>
        <v>7920132.4399999995</v>
      </c>
      <c r="R9" s="194">
        <f>+Q9/L9-1</f>
        <v>2.7599999967823141E-2</v>
      </c>
      <c r="S9" s="194">
        <f t="shared" si="1"/>
        <v>2.760000033496901E-2</v>
      </c>
      <c r="T9" s="194">
        <f t="shared" si="1"/>
        <v>2.7600001302534372E-2</v>
      </c>
      <c r="U9" s="194">
        <f t="shared" si="1"/>
        <v>2.7599998860267538E-2</v>
      </c>
      <c r="V9" s="194">
        <f t="shared" si="1"/>
        <v>2.7599998500269063E-2</v>
      </c>
      <c r="W9" s="190" t="s">
        <v>244</v>
      </c>
    </row>
    <row r="10" spans="1:23" s="191" customFormat="1" ht="15" customHeight="1">
      <c r="A10" s="195">
        <v>5</v>
      </c>
      <c r="B10" s="196" t="s">
        <v>17</v>
      </c>
      <c r="C10" s="197" t="s">
        <v>325</v>
      </c>
      <c r="D10" s="211">
        <v>41637</v>
      </c>
      <c r="E10" s="215" t="s">
        <v>87</v>
      </c>
      <c r="F10" s="200" t="s">
        <v>326</v>
      </c>
      <c r="G10" s="211">
        <v>41637</v>
      </c>
      <c r="H10" s="207">
        <v>415849.12</v>
      </c>
      <c r="I10" s="187">
        <v>2926836.03</v>
      </c>
      <c r="J10" s="187">
        <v>1266877.55</v>
      </c>
      <c r="K10" s="187">
        <v>1405034.32</v>
      </c>
      <c r="L10" s="187">
        <f>+H10+I10+J10+K10</f>
        <v>6014597.0200000005</v>
      </c>
      <c r="M10" s="187">
        <v>427326.554</v>
      </c>
      <c r="N10" s="187">
        <v>3007616.7</v>
      </c>
      <c r="O10" s="187">
        <v>1301843.3740000001</v>
      </c>
      <c r="P10" s="187">
        <v>1443813.26</v>
      </c>
      <c r="Q10" s="188">
        <f t="shared" si="0"/>
        <v>6180599.8880000003</v>
      </c>
      <c r="R10" s="189">
        <f t="shared" si="2"/>
        <v>2.7599998378611268E-2</v>
      </c>
      <c r="S10" s="189">
        <f t="shared" si="1"/>
        <v>2.7599995883122341E-2</v>
      </c>
      <c r="T10" s="189">
        <f t="shared" si="1"/>
        <v>2.7599998487103594E-2</v>
      </c>
      <c r="U10" s="189">
        <f t="shared" si="1"/>
        <v>2.7600002857419037E-2</v>
      </c>
      <c r="V10" s="189">
        <f t="shared" si="1"/>
        <v>2.759999485279474E-2</v>
      </c>
      <c r="W10" s="190" t="s">
        <v>244</v>
      </c>
    </row>
    <row r="11" spans="1:23" s="191" customFormat="1" ht="15" customHeight="1">
      <c r="A11" s="195">
        <v>6</v>
      </c>
      <c r="B11" s="196" t="s">
        <v>18</v>
      </c>
      <c r="C11" s="197" t="s">
        <v>321</v>
      </c>
      <c r="D11" s="219">
        <v>41637</v>
      </c>
      <c r="E11" s="215" t="s">
        <v>87</v>
      </c>
      <c r="F11" s="200" t="s">
        <v>322</v>
      </c>
      <c r="G11" s="219">
        <v>41637</v>
      </c>
      <c r="H11" s="187">
        <v>131218.99</v>
      </c>
      <c r="I11" s="187">
        <v>795291.19</v>
      </c>
      <c r="J11" s="187">
        <v>669479.75</v>
      </c>
      <c r="K11" s="187">
        <v>297499.76</v>
      </c>
      <c r="L11" s="187">
        <f>H11+I11+J11+K11</f>
        <v>1893489.69</v>
      </c>
      <c r="M11" s="187">
        <v>163121.97</v>
      </c>
      <c r="N11" s="187">
        <v>945086.28</v>
      </c>
      <c r="O11" s="187">
        <v>788624.09</v>
      </c>
      <c r="P11" s="187">
        <v>361067.47</v>
      </c>
      <c r="Q11" s="188">
        <f t="shared" si="0"/>
        <v>2257899.8099999996</v>
      </c>
      <c r="R11" s="194">
        <f t="shared" si="2"/>
        <v>0.19245424040307268</v>
      </c>
      <c r="S11" s="194">
        <f t="shared" si="1"/>
        <v>0.24312776679655901</v>
      </c>
      <c r="T11" s="194">
        <f t="shared" si="1"/>
        <v>0.18835250771481582</v>
      </c>
      <c r="U11" s="194">
        <f t="shared" si="1"/>
        <v>0.17796556206517078</v>
      </c>
      <c r="V11" s="194">
        <f t="shared" si="1"/>
        <v>0.21367314716489161</v>
      </c>
      <c r="W11" s="190" t="s">
        <v>243</v>
      </c>
    </row>
    <row r="12" spans="1:23" s="191" customFormat="1" ht="15" customHeight="1">
      <c r="A12" s="212">
        <v>7</v>
      </c>
      <c r="B12" s="213" t="s">
        <v>167</v>
      </c>
      <c r="C12" s="197" t="s">
        <v>311</v>
      </c>
      <c r="D12" s="219">
        <v>41637</v>
      </c>
      <c r="E12" s="215" t="s">
        <v>87</v>
      </c>
      <c r="F12" s="200" t="s">
        <v>312</v>
      </c>
      <c r="G12" s="219">
        <v>41637</v>
      </c>
      <c r="H12" s="206">
        <v>1945780.15</v>
      </c>
      <c r="I12" s="206">
        <v>8639702.9000000004</v>
      </c>
      <c r="J12" s="206">
        <v>4395751.12</v>
      </c>
      <c r="K12" s="206">
        <v>2764279.83</v>
      </c>
      <c r="L12" s="206">
        <f>+H12+I12+J12</f>
        <v>14981234.170000002</v>
      </c>
      <c r="M12" s="187">
        <v>1999483.68</v>
      </c>
      <c r="N12" s="187">
        <v>8481221.7699999996</v>
      </c>
      <c r="O12" s="187">
        <v>4688005.79</v>
      </c>
      <c r="P12" s="201" t="s">
        <v>367</v>
      </c>
      <c r="Q12" s="188">
        <f>+M12+N12+O12</f>
        <v>15168711.239999998</v>
      </c>
      <c r="R12" s="189">
        <f>+Q12/L12-1</f>
        <v>1.2514127198907321E-2</v>
      </c>
      <c r="S12" s="194">
        <f t="shared" ref="S12:U13" si="3">+M12/H12-1</f>
        <v>2.7599998900184053E-2</v>
      </c>
      <c r="T12" s="194">
        <f t="shared" si="3"/>
        <v>-1.8343354144735757E-2</v>
      </c>
      <c r="U12" s="194">
        <f t="shared" si="3"/>
        <v>6.6485718145025352E-2</v>
      </c>
      <c r="V12" s="220" t="s">
        <v>252</v>
      </c>
      <c r="W12" s="201" t="s">
        <v>246</v>
      </c>
    </row>
    <row r="13" spans="1:23" s="191" customFormat="1" ht="15" customHeight="1">
      <c r="A13" s="212">
        <v>8</v>
      </c>
      <c r="B13" s="213" t="s">
        <v>279</v>
      </c>
      <c r="C13" s="197" t="s">
        <v>305</v>
      </c>
      <c r="D13" s="214">
        <v>41636</v>
      </c>
      <c r="E13" s="215" t="s">
        <v>87</v>
      </c>
      <c r="F13" s="200" t="s">
        <v>306</v>
      </c>
      <c r="G13" s="214">
        <v>41636</v>
      </c>
      <c r="H13" s="188">
        <v>349320.03</v>
      </c>
      <c r="I13" s="216">
        <v>669497.73</v>
      </c>
      <c r="J13" s="206">
        <v>568073.23</v>
      </c>
      <c r="K13" s="206">
        <v>780574.49</v>
      </c>
      <c r="L13" s="206">
        <f>+H13+I13+J13+K13</f>
        <v>2367465.48</v>
      </c>
      <c r="M13" s="207">
        <v>358961.26</v>
      </c>
      <c r="N13" s="207">
        <v>687975.87</v>
      </c>
      <c r="O13" s="207">
        <v>583752.05000000005</v>
      </c>
      <c r="P13" s="207">
        <v>802118.35</v>
      </c>
      <c r="Q13" s="206">
        <f t="shared" si="0"/>
        <v>2432807.5300000003</v>
      </c>
      <c r="R13" s="194">
        <f>+Q13/L13-1</f>
        <v>2.760000116242467E-2</v>
      </c>
      <c r="S13" s="194">
        <f t="shared" si="3"/>
        <v>2.7599991904271759E-2</v>
      </c>
      <c r="T13" s="194">
        <f t="shared" si="3"/>
        <v>2.7600003961178565E-2</v>
      </c>
      <c r="U13" s="194">
        <f t="shared" si="3"/>
        <v>2.7599997979133928E-2</v>
      </c>
      <c r="V13" s="189">
        <f t="shared" ref="S13:V32" si="4">+P13/K13-1</f>
        <v>2.7600005221795065E-2</v>
      </c>
      <c r="W13" s="190" t="s">
        <v>244</v>
      </c>
    </row>
    <row r="14" spans="1:23" s="191" customFormat="1" ht="15" customHeight="1">
      <c r="A14" s="195">
        <v>9</v>
      </c>
      <c r="B14" s="196" t="s">
        <v>169</v>
      </c>
      <c r="C14" s="197" t="s">
        <v>323</v>
      </c>
      <c r="D14" s="219">
        <v>41638</v>
      </c>
      <c r="E14" s="215" t="s">
        <v>87</v>
      </c>
      <c r="F14" s="200" t="s">
        <v>324</v>
      </c>
      <c r="G14" s="219">
        <v>41638</v>
      </c>
      <c r="H14" s="187">
        <v>594091.80000000005</v>
      </c>
      <c r="I14" s="187">
        <v>8916483.7100000009</v>
      </c>
      <c r="J14" s="187">
        <v>2747500.57</v>
      </c>
      <c r="K14" s="187">
        <v>2403032.69</v>
      </c>
      <c r="L14" s="187">
        <f>SUM(H14:K14)</f>
        <v>14661108.770000001</v>
      </c>
      <c r="M14" s="187">
        <v>594091.80000000005</v>
      </c>
      <c r="N14" s="187">
        <v>8916483.7100000009</v>
      </c>
      <c r="O14" s="187">
        <v>2747500.57</v>
      </c>
      <c r="P14" s="187">
        <v>2403032.69</v>
      </c>
      <c r="Q14" s="188">
        <f t="shared" si="0"/>
        <v>14661108.770000001</v>
      </c>
      <c r="R14" s="189">
        <f t="shared" si="2"/>
        <v>0</v>
      </c>
      <c r="S14" s="189">
        <f t="shared" si="4"/>
        <v>0</v>
      </c>
      <c r="T14" s="189">
        <f t="shared" si="4"/>
        <v>0</v>
      </c>
      <c r="U14" s="189">
        <f t="shared" si="4"/>
        <v>0</v>
      </c>
      <c r="V14" s="189">
        <f t="shared" si="4"/>
        <v>0</v>
      </c>
      <c r="W14" s="190" t="s">
        <v>242</v>
      </c>
    </row>
    <row r="15" spans="1:23" s="191" customFormat="1" ht="15" customHeight="1">
      <c r="A15" s="195">
        <v>10</v>
      </c>
      <c r="B15" s="196" t="s">
        <v>20</v>
      </c>
      <c r="C15" s="197" t="s">
        <v>313</v>
      </c>
      <c r="D15" s="211">
        <v>41637</v>
      </c>
      <c r="E15" s="215" t="s">
        <v>87</v>
      </c>
      <c r="F15" s="200" t="s">
        <v>314</v>
      </c>
      <c r="G15" s="211">
        <v>41637</v>
      </c>
      <c r="H15" s="187">
        <v>681622.59</v>
      </c>
      <c r="I15" s="187">
        <v>3687419.14</v>
      </c>
      <c r="J15" s="187">
        <v>1943303.78</v>
      </c>
      <c r="K15" s="187">
        <v>2231418.1800000002</v>
      </c>
      <c r="L15" s="187">
        <f>SUM(H15:K15)</f>
        <v>8543763.6900000013</v>
      </c>
      <c r="M15" s="187">
        <v>1194369.96</v>
      </c>
      <c r="N15" s="187">
        <v>4167985.48</v>
      </c>
      <c r="O15" s="187">
        <v>2698400.06</v>
      </c>
      <c r="P15" s="187">
        <v>2931707.33</v>
      </c>
      <c r="Q15" s="188">
        <f t="shared" si="0"/>
        <v>10992462.83</v>
      </c>
      <c r="R15" s="194">
        <f t="shared" si="2"/>
        <v>0.28660660908330882</v>
      </c>
      <c r="S15" s="194">
        <f t="shared" si="4"/>
        <v>0.75224527109642891</v>
      </c>
      <c r="T15" s="194">
        <f t="shared" si="4"/>
        <v>0.13032593305896878</v>
      </c>
      <c r="U15" s="194">
        <f t="shared" si="4"/>
        <v>0.388563171528437</v>
      </c>
      <c r="V15" s="194">
        <f t="shared" si="4"/>
        <v>0.31383142625466998</v>
      </c>
      <c r="W15" s="190" t="s">
        <v>243</v>
      </c>
    </row>
    <row r="16" spans="1:23" s="191" customFormat="1" ht="15" customHeight="1">
      <c r="A16" s="182">
        <v>11</v>
      </c>
      <c r="B16" s="183" t="s">
        <v>21</v>
      </c>
      <c r="C16" s="184" t="s">
        <v>301</v>
      </c>
      <c r="D16" s="185">
        <v>41636</v>
      </c>
      <c r="E16" s="208" t="s">
        <v>87</v>
      </c>
      <c r="F16" s="186" t="s">
        <v>302</v>
      </c>
      <c r="G16" s="185">
        <v>41636</v>
      </c>
      <c r="H16" s="187">
        <v>501488.74</v>
      </c>
      <c r="I16" s="187">
        <v>5074181.92</v>
      </c>
      <c r="J16" s="187">
        <v>1416305.08</v>
      </c>
      <c r="K16" s="187">
        <v>2016289.11</v>
      </c>
      <c r="L16" s="187">
        <f>SUM(H16:K16)</f>
        <v>9008264.8499999996</v>
      </c>
      <c r="M16" s="187">
        <v>501488.74</v>
      </c>
      <c r="N16" s="187">
        <v>5074181.92</v>
      </c>
      <c r="O16" s="187">
        <v>1416305.08</v>
      </c>
      <c r="P16" s="187">
        <v>2016289.11</v>
      </c>
      <c r="Q16" s="188">
        <f t="shared" si="0"/>
        <v>9008264.8499999996</v>
      </c>
      <c r="R16" s="189">
        <f t="shared" si="2"/>
        <v>0</v>
      </c>
      <c r="S16" s="189">
        <f t="shared" si="4"/>
        <v>0</v>
      </c>
      <c r="T16" s="189">
        <f t="shared" si="4"/>
        <v>0</v>
      </c>
      <c r="U16" s="189">
        <f t="shared" si="4"/>
        <v>0</v>
      </c>
      <c r="V16" s="189">
        <f t="shared" si="4"/>
        <v>0</v>
      </c>
      <c r="W16" s="190" t="s">
        <v>242</v>
      </c>
    </row>
    <row r="17" spans="1:24" s="191" customFormat="1" ht="15" customHeight="1">
      <c r="A17" s="182">
        <v>12</v>
      </c>
      <c r="B17" s="183" t="s">
        <v>22</v>
      </c>
      <c r="C17" s="184" t="s">
        <v>297</v>
      </c>
      <c r="D17" s="192">
        <v>41636</v>
      </c>
      <c r="E17" s="208" t="s">
        <v>87</v>
      </c>
      <c r="F17" s="186" t="s">
        <v>298</v>
      </c>
      <c r="G17" s="192">
        <v>41636</v>
      </c>
      <c r="H17" s="187">
        <v>2001466.23</v>
      </c>
      <c r="I17" s="187">
        <v>4090340.73</v>
      </c>
      <c r="J17" s="187">
        <v>4353227.91</v>
      </c>
      <c r="K17" s="187">
        <v>6963595.5599999996</v>
      </c>
      <c r="L17" s="187">
        <f>+H17+I17+J17+K17</f>
        <v>17408630.43</v>
      </c>
      <c r="M17" s="187">
        <v>2160663.17</v>
      </c>
      <c r="N17" s="187">
        <v>4494267.3600000003</v>
      </c>
      <c r="O17" s="187">
        <v>4789402.75</v>
      </c>
      <c r="P17" s="187">
        <v>7442358.2000000002</v>
      </c>
      <c r="Q17" s="188">
        <f t="shared" si="0"/>
        <v>18886691.48</v>
      </c>
      <c r="R17" s="194">
        <f t="shared" si="2"/>
        <v>8.490392486320375E-2</v>
      </c>
      <c r="S17" s="194">
        <f t="shared" si="4"/>
        <v>7.9540157917128651E-2</v>
      </c>
      <c r="T17" s="194">
        <f t="shared" si="4"/>
        <v>9.8751340453732794E-2</v>
      </c>
      <c r="U17" s="194">
        <f t="shared" si="4"/>
        <v>0.10019572809363897</v>
      </c>
      <c r="V17" s="194">
        <f t="shared" si="4"/>
        <v>6.8752217999288989E-2</v>
      </c>
      <c r="W17" s="190" t="s">
        <v>243</v>
      </c>
    </row>
    <row r="18" spans="1:24" s="191" customFormat="1" ht="15" customHeight="1">
      <c r="A18" s="182">
        <v>13</v>
      </c>
      <c r="B18" s="183" t="s">
        <v>23</v>
      </c>
      <c r="C18" s="184" t="s">
        <v>274</v>
      </c>
      <c r="D18" s="185">
        <v>41633</v>
      </c>
      <c r="E18" s="208" t="s">
        <v>87</v>
      </c>
      <c r="F18" s="186" t="s">
        <v>275</v>
      </c>
      <c r="G18" s="185">
        <v>41633</v>
      </c>
      <c r="H18" s="187">
        <v>5965446.1600000001</v>
      </c>
      <c r="I18" s="187">
        <v>8647134.2599999998</v>
      </c>
      <c r="J18" s="187">
        <v>14067689.380000001</v>
      </c>
      <c r="K18" s="187">
        <v>10358341.02</v>
      </c>
      <c r="L18" s="187">
        <f>SUM(H18:K18)</f>
        <v>39038610.82</v>
      </c>
      <c r="M18" s="187">
        <v>6005221.2699999996</v>
      </c>
      <c r="N18" s="187">
        <v>9264561.5399999991</v>
      </c>
      <c r="O18" s="187">
        <v>14538957.02</v>
      </c>
      <c r="P18" s="187">
        <v>10715901.17</v>
      </c>
      <c r="Q18" s="188">
        <f>+M18+N18+O18+P18</f>
        <v>40524641</v>
      </c>
      <c r="R18" s="189">
        <f t="shared" si="2"/>
        <v>3.8065652152732055E-2</v>
      </c>
      <c r="S18" s="189">
        <f>+M18/H18-1</f>
        <v>6.6675834352010188E-3</v>
      </c>
      <c r="T18" s="189">
        <f>+N18/I18-1</f>
        <v>7.1402531918129286E-2</v>
      </c>
      <c r="U18" s="189">
        <f t="shared" si="4"/>
        <v>3.3500003253554844E-2</v>
      </c>
      <c r="V18" s="189">
        <f t="shared" si="4"/>
        <v>3.4519055639278484E-2</v>
      </c>
      <c r="W18" s="190" t="s">
        <v>243</v>
      </c>
    </row>
    <row r="19" spans="1:24" s="191" customFormat="1" ht="15" customHeight="1">
      <c r="A19" s="202">
        <v>14</v>
      </c>
      <c r="B19" s="203" t="s">
        <v>24</v>
      </c>
      <c r="C19" s="184" t="s">
        <v>287</v>
      </c>
      <c r="D19" s="204">
        <v>41634</v>
      </c>
      <c r="E19" s="208" t="s">
        <v>87</v>
      </c>
      <c r="F19" s="188" t="s">
        <v>288</v>
      </c>
      <c r="G19" s="204">
        <v>41634</v>
      </c>
      <c r="H19" s="206">
        <v>5810098.0499999998</v>
      </c>
      <c r="I19" s="206">
        <v>14763323.77</v>
      </c>
      <c r="J19" s="206">
        <v>3847213.31</v>
      </c>
      <c r="K19" s="206">
        <v>6734620.2999999998</v>
      </c>
      <c r="L19" s="206">
        <f>SUM(H19:K19)</f>
        <v>31155255.43</v>
      </c>
      <c r="M19" s="207">
        <v>5970456.7599999998</v>
      </c>
      <c r="N19" s="207">
        <v>15170791.51</v>
      </c>
      <c r="O19" s="207">
        <v>3953396.4</v>
      </c>
      <c r="P19" s="207">
        <v>6920495.8200000003</v>
      </c>
      <c r="Q19" s="206">
        <f t="shared" si="0"/>
        <v>32015140.489999998</v>
      </c>
      <c r="R19" s="194">
        <f t="shared" si="2"/>
        <v>2.7600000325209928E-2</v>
      </c>
      <c r="S19" s="194">
        <f t="shared" si="4"/>
        <v>2.760000065747592E-2</v>
      </c>
      <c r="T19" s="194">
        <f t="shared" si="4"/>
        <v>2.7600000267419489E-2</v>
      </c>
      <c r="U19" s="194">
        <f t="shared" si="4"/>
        <v>2.7600000687250548E-2</v>
      </c>
      <c r="V19" s="194">
        <f t="shared" si="4"/>
        <v>2.7599999958423771E-2</v>
      </c>
      <c r="W19" s="190" t="s">
        <v>244</v>
      </c>
      <c r="X19" s="209"/>
    </row>
    <row r="20" spans="1:24" s="191" customFormat="1" ht="15" customHeight="1">
      <c r="A20" s="182">
        <v>15</v>
      </c>
      <c r="B20" s="183" t="s">
        <v>25</v>
      </c>
      <c r="C20" s="184" t="s">
        <v>327</v>
      </c>
      <c r="D20" s="185">
        <v>41637</v>
      </c>
      <c r="E20" s="208" t="s">
        <v>87</v>
      </c>
      <c r="F20" s="186" t="s">
        <v>328</v>
      </c>
      <c r="G20" s="185">
        <v>41637</v>
      </c>
      <c r="H20" s="187">
        <v>1390722.61</v>
      </c>
      <c r="I20" s="187">
        <v>3259345.49</v>
      </c>
      <c r="J20" s="187">
        <v>1931781.01</v>
      </c>
      <c r="K20" s="187">
        <v>4097955.6</v>
      </c>
      <c r="L20" s="187">
        <f>SUM(H20:K20)</f>
        <v>10679804.710000001</v>
      </c>
      <c r="M20" s="187">
        <v>1614538.09</v>
      </c>
      <c r="N20" s="187">
        <v>3272693.11</v>
      </c>
      <c r="O20" s="187">
        <v>1879668.22</v>
      </c>
      <c r="P20" s="187">
        <v>4398717.07</v>
      </c>
      <c r="Q20" s="188">
        <f t="shared" si="0"/>
        <v>11165616.49</v>
      </c>
      <c r="R20" s="189">
        <f t="shared" si="2"/>
        <v>4.5488826171616425E-2</v>
      </c>
      <c r="S20" s="189">
        <f t="shared" si="4"/>
        <v>0.1609346669067242</v>
      </c>
      <c r="T20" s="189">
        <f t="shared" si="4"/>
        <v>4.0951841530612043E-3</v>
      </c>
      <c r="U20" s="189">
        <f t="shared" si="4"/>
        <v>-2.6976551550219496E-2</v>
      </c>
      <c r="V20" s="189">
        <f t="shared" si="4"/>
        <v>7.3393052379581603E-2</v>
      </c>
      <c r="W20" s="190" t="s">
        <v>243</v>
      </c>
    </row>
    <row r="21" spans="1:24" s="191" customFormat="1" ht="15" customHeight="1">
      <c r="A21" s="182">
        <v>16</v>
      </c>
      <c r="B21" s="183" t="s">
        <v>26</v>
      </c>
      <c r="C21" s="184" t="s">
        <v>283</v>
      </c>
      <c r="D21" s="192">
        <v>41634</v>
      </c>
      <c r="E21" s="208" t="s">
        <v>87</v>
      </c>
      <c r="F21" s="186" t="s">
        <v>284</v>
      </c>
      <c r="G21" s="192">
        <v>41634</v>
      </c>
      <c r="H21" s="187">
        <v>1245032.1299999999</v>
      </c>
      <c r="I21" s="187">
        <v>8058818.5300000003</v>
      </c>
      <c r="J21" s="187">
        <v>3930421.24</v>
      </c>
      <c r="K21" s="187">
        <v>4885961.41</v>
      </c>
      <c r="L21" s="206">
        <f>SUM(H21:K21)</f>
        <v>18120233.310000002</v>
      </c>
      <c r="M21" s="187">
        <v>1311037.97</v>
      </c>
      <c r="N21" s="187">
        <v>8429049.5739999991</v>
      </c>
      <c r="O21" s="187">
        <v>4051137</v>
      </c>
      <c r="P21" s="187">
        <v>4885961.41</v>
      </c>
      <c r="Q21" s="188">
        <f t="shared" si="0"/>
        <v>18677185.954</v>
      </c>
      <c r="R21" s="194">
        <f t="shared" si="2"/>
        <v>3.0736505125054547E-2</v>
      </c>
      <c r="S21" s="194">
        <f t="shared" si="4"/>
        <v>5.3015370776013704E-2</v>
      </c>
      <c r="T21" s="194">
        <f t="shared" si="4"/>
        <v>4.5941106952807731E-2</v>
      </c>
      <c r="U21" s="194">
        <f t="shared" si="4"/>
        <v>3.071318635556719E-2</v>
      </c>
      <c r="V21" s="194">
        <f t="shared" si="4"/>
        <v>0</v>
      </c>
      <c r="W21" s="201" t="s">
        <v>247</v>
      </c>
    </row>
    <row r="22" spans="1:24" s="191" customFormat="1" ht="15" customHeight="1">
      <c r="A22" s="182">
        <v>17</v>
      </c>
      <c r="B22" s="183" t="s">
        <v>27</v>
      </c>
      <c r="C22" s="184" t="s">
        <v>329</v>
      </c>
      <c r="D22" s="185">
        <v>41637</v>
      </c>
      <c r="E22" s="208" t="s">
        <v>87</v>
      </c>
      <c r="F22" s="186" t="s">
        <v>330</v>
      </c>
      <c r="G22" s="185">
        <v>41637</v>
      </c>
      <c r="H22" s="187">
        <v>386103.97</v>
      </c>
      <c r="I22" s="187">
        <v>1877607.39</v>
      </c>
      <c r="J22" s="187">
        <v>1957540.98</v>
      </c>
      <c r="K22" s="187">
        <v>1782091.09</v>
      </c>
      <c r="L22" s="187">
        <f>+H22+I22+J22+K22</f>
        <v>6003343.4299999997</v>
      </c>
      <c r="M22" s="187">
        <v>540710</v>
      </c>
      <c r="N22" s="187">
        <v>1896609</v>
      </c>
      <c r="O22" s="187">
        <v>2665020</v>
      </c>
      <c r="P22" s="187">
        <v>3931104</v>
      </c>
      <c r="Q22" s="188">
        <f t="shared" si="0"/>
        <v>9033443</v>
      </c>
      <c r="R22" s="189">
        <f t="shared" si="2"/>
        <v>0.50473533712196783</v>
      </c>
      <c r="S22" s="189">
        <f t="shared" si="4"/>
        <v>0.40042590082666085</v>
      </c>
      <c r="T22" s="189">
        <f t="shared" si="4"/>
        <v>1.0120118881722151E-2</v>
      </c>
      <c r="U22" s="189">
        <f t="shared" si="4"/>
        <v>0.361412112046819</v>
      </c>
      <c r="V22" s="189">
        <f t="shared" si="4"/>
        <v>1.2058939759358767</v>
      </c>
      <c r="W22" s="201" t="s">
        <v>243</v>
      </c>
    </row>
    <row r="23" spans="1:24" s="191" customFormat="1" ht="15" customHeight="1">
      <c r="A23" s="182">
        <v>18</v>
      </c>
      <c r="B23" s="183" t="s">
        <v>28</v>
      </c>
      <c r="C23" s="184" t="s">
        <v>303</v>
      </c>
      <c r="D23" s="192">
        <v>41636</v>
      </c>
      <c r="E23" s="208" t="s">
        <v>87</v>
      </c>
      <c r="F23" s="186" t="s">
        <v>304</v>
      </c>
      <c r="G23" s="192">
        <v>41636</v>
      </c>
      <c r="H23" s="187">
        <v>1003425.73</v>
      </c>
      <c r="I23" s="187">
        <v>2165960.69</v>
      </c>
      <c r="J23" s="187">
        <v>1174312.51</v>
      </c>
      <c r="K23" s="187">
        <v>2946136.86</v>
      </c>
      <c r="L23" s="187">
        <f>H23+I23+J23+K23</f>
        <v>7289835.7899999991</v>
      </c>
      <c r="M23" s="187">
        <v>1025601.44</v>
      </c>
      <c r="N23" s="187">
        <v>2213828.42</v>
      </c>
      <c r="O23" s="187">
        <v>1200264.82</v>
      </c>
      <c r="P23" s="187">
        <v>3011246.48</v>
      </c>
      <c r="Q23" s="188">
        <f t="shared" si="0"/>
        <v>7450941.1600000001</v>
      </c>
      <c r="R23" s="194">
        <f t="shared" si="2"/>
        <v>2.2099999868447018E-2</v>
      </c>
      <c r="S23" s="194">
        <f t="shared" si="4"/>
        <v>2.2100001362332922E-2</v>
      </c>
      <c r="T23" s="194">
        <f t="shared" si="4"/>
        <v>2.2099999423350614E-2</v>
      </c>
      <c r="U23" s="194">
        <f t="shared" si="4"/>
        <v>2.2100003005162572E-2</v>
      </c>
      <c r="V23" s="194">
        <f t="shared" si="4"/>
        <v>2.2099998436596824E-2</v>
      </c>
      <c r="W23" s="190" t="s">
        <v>244</v>
      </c>
    </row>
    <row r="24" spans="1:24" s="191" customFormat="1" ht="15" customHeight="1">
      <c r="A24" s="182">
        <v>19</v>
      </c>
      <c r="B24" s="183" t="s">
        <v>29</v>
      </c>
      <c r="C24" s="184" t="s">
        <v>331</v>
      </c>
      <c r="D24" s="185">
        <v>41636</v>
      </c>
      <c r="E24" s="208" t="s">
        <v>87</v>
      </c>
      <c r="F24" s="186" t="s">
        <v>332</v>
      </c>
      <c r="G24" s="185">
        <v>41636</v>
      </c>
      <c r="H24" s="187">
        <v>2773318.06</v>
      </c>
      <c r="I24" s="187">
        <v>2354589.87</v>
      </c>
      <c r="J24" s="187">
        <v>3464306.04</v>
      </c>
      <c r="K24" s="187">
        <v>3228253.91</v>
      </c>
      <c r="L24" s="187">
        <v>11820967.880000001</v>
      </c>
      <c r="M24" s="187">
        <v>2881677.21</v>
      </c>
      <c r="N24" s="187">
        <v>2395148.56</v>
      </c>
      <c r="O24" s="187">
        <v>3606368.1</v>
      </c>
      <c r="P24" s="187">
        <v>5138937.63</v>
      </c>
      <c r="Q24" s="188">
        <f t="shared" si="0"/>
        <v>14022131.5</v>
      </c>
      <c r="R24" s="189">
        <f t="shared" si="2"/>
        <v>0.18620840884985124</v>
      </c>
      <c r="S24" s="189">
        <f t="shared" si="4"/>
        <v>3.9072024072132505E-2</v>
      </c>
      <c r="T24" s="189">
        <f t="shared" si="4"/>
        <v>1.7225373521206899E-2</v>
      </c>
      <c r="U24" s="189">
        <f t="shared" si="4"/>
        <v>4.1007364349369135E-2</v>
      </c>
      <c r="V24" s="189">
        <f t="shared" si="4"/>
        <v>0.59186289965648942</v>
      </c>
      <c r="W24" s="201" t="s">
        <v>243</v>
      </c>
    </row>
    <row r="25" spans="1:24" s="191" customFormat="1" ht="15" customHeight="1">
      <c r="A25" s="182">
        <v>20</v>
      </c>
      <c r="B25" s="184" t="s">
        <v>30</v>
      </c>
      <c r="C25" s="184" t="s">
        <v>266</v>
      </c>
      <c r="D25" s="192">
        <v>41629</v>
      </c>
      <c r="E25" s="208" t="s">
        <v>87</v>
      </c>
      <c r="F25" s="193" t="s">
        <v>267</v>
      </c>
      <c r="G25" s="192">
        <v>41629</v>
      </c>
      <c r="H25" s="187">
        <v>6429629.8700000001</v>
      </c>
      <c r="I25" s="187">
        <v>8627694.0500000007</v>
      </c>
      <c r="J25" s="187">
        <v>8670342.3000000007</v>
      </c>
      <c r="K25" s="187">
        <v>15920048.539999999</v>
      </c>
      <c r="L25" s="187">
        <f>+H25+I25+J25+K25:K25</f>
        <v>39647714.760000005</v>
      </c>
      <c r="M25" s="187">
        <v>6607087.6500000004</v>
      </c>
      <c r="N25" s="187">
        <v>8865818.4000000004</v>
      </c>
      <c r="O25" s="187">
        <v>8909643.7400000002</v>
      </c>
      <c r="P25" s="187">
        <v>16359441.869999999</v>
      </c>
      <c r="Q25" s="188">
        <f t="shared" si="0"/>
        <v>40741991.659999996</v>
      </c>
      <c r="R25" s="194">
        <f t="shared" si="2"/>
        <v>2.7599999309518619E-2</v>
      </c>
      <c r="S25" s="194">
        <f t="shared" si="4"/>
        <v>2.759999931380186E-2</v>
      </c>
      <c r="T25" s="194">
        <f t="shared" si="4"/>
        <v>2.7599999330064184E-2</v>
      </c>
      <c r="U25" s="194">
        <f t="shared" si="4"/>
        <v>2.7599999137288833E-2</v>
      </c>
      <c r="V25" s="194">
        <f t="shared" si="4"/>
        <v>2.75999993904541E-2</v>
      </c>
      <c r="W25" s="190" t="s">
        <v>244</v>
      </c>
    </row>
    <row r="26" spans="1:24" s="191" customFormat="1" ht="15" customHeight="1">
      <c r="A26" s="182">
        <v>21</v>
      </c>
      <c r="B26" s="183" t="s">
        <v>31</v>
      </c>
      <c r="C26" s="184" t="s">
        <v>289</v>
      </c>
      <c r="D26" s="185">
        <v>41635</v>
      </c>
      <c r="E26" s="208" t="s">
        <v>87</v>
      </c>
      <c r="F26" s="186" t="s">
        <v>290</v>
      </c>
      <c r="G26" s="185">
        <v>41635</v>
      </c>
      <c r="H26" s="187">
        <v>125871.26</v>
      </c>
      <c r="I26" s="187">
        <v>804111.65</v>
      </c>
      <c r="J26" s="187">
        <v>257480.26</v>
      </c>
      <c r="K26" s="187">
        <v>1041073.03</v>
      </c>
      <c r="L26" s="187">
        <f t="shared" ref="L26:L39" si="5">SUM(H26:K26)</f>
        <v>2228536.2000000002</v>
      </c>
      <c r="M26" s="187">
        <v>437523.85</v>
      </c>
      <c r="N26" s="187">
        <v>920291.79</v>
      </c>
      <c r="O26" s="187">
        <v>353151.18</v>
      </c>
      <c r="P26" s="187">
        <v>1624309.98</v>
      </c>
      <c r="Q26" s="188">
        <f t="shared" si="0"/>
        <v>3335276.8</v>
      </c>
      <c r="R26" s="194">
        <f t="shared" si="2"/>
        <v>0.49662222224615404</v>
      </c>
      <c r="S26" s="189">
        <f t="shared" si="4"/>
        <v>2.4759630593989446</v>
      </c>
      <c r="T26" s="189">
        <f t="shared" si="4"/>
        <v>0.14448259765916838</v>
      </c>
      <c r="U26" s="189">
        <f t="shared" si="4"/>
        <v>0.37156603772265884</v>
      </c>
      <c r="V26" s="189">
        <f t="shared" si="4"/>
        <v>0.56022674028929553</v>
      </c>
      <c r="W26" s="190" t="s">
        <v>243</v>
      </c>
    </row>
    <row r="27" spans="1:24" s="191" customFormat="1" ht="15" customHeight="1">
      <c r="A27" s="202">
        <v>22</v>
      </c>
      <c r="B27" s="203" t="s">
        <v>278</v>
      </c>
      <c r="C27" s="184" t="s">
        <v>281</v>
      </c>
      <c r="D27" s="204">
        <v>41633</v>
      </c>
      <c r="E27" s="208" t="s">
        <v>87</v>
      </c>
      <c r="F27" s="205" t="s">
        <v>282</v>
      </c>
      <c r="G27" s="204">
        <v>41633</v>
      </c>
      <c r="H27" s="206">
        <v>235048.49</v>
      </c>
      <c r="I27" s="206">
        <v>358958.49</v>
      </c>
      <c r="J27" s="206">
        <v>75230.5</v>
      </c>
      <c r="K27" s="206">
        <v>221179.05</v>
      </c>
      <c r="L27" s="206">
        <f t="shared" si="5"/>
        <v>890416.53</v>
      </c>
      <c r="M27" s="207">
        <v>239486.27</v>
      </c>
      <c r="N27" s="207">
        <v>385768.69</v>
      </c>
      <c r="O27" s="207">
        <v>81362.03</v>
      </c>
      <c r="P27" s="207">
        <v>345952.66</v>
      </c>
      <c r="Q27" s="206">
        <f t="shared" si="0"/>
        <v>1052569.6499999999</v>
      </c>
      <c r="R27" s="194">
        <f t="shared" si="2"/>
        <v>0.18210928766113521</v>
      </c>
      <c r="S27" s="194">
        <f t="shared" si="4"/>
        <v>1.8880274448902057E-2</v>
      </c>
      <c r="T27" s="194">
        <f t="shared" si="4"/>
        <v>7.4688858870561869E-2</v>
      </c>
      <c r="U27" s="194">
        <f t="shared" si="4"/>
        <v>8.1503246688510611E-2</v>
      </c>
      <c r="V27" s="194">
        <f t="shared" si="4"/>
        <v>0.56412942365020546</v>
      </c>
      <c r="W27" s="201" t="s">
        <v>243</v>
      </c>
    </row>
    <row r="28" spans="1:24" s="191" customFormat="1" ht="15" customHeight="1">
      <c r="A28" s="182">
        <v>23</v>
      </c>
      <c r="B28" s="183" t="s">
        <v>33</v>
      </c>
      <c r="C28" s="184" t="s">
        <v>268</v>
      </c>
      <c r="D28" s="185">
        <v>41627</v>
      </c>
      <c r="E28" s="208" t="s">
        <v>87</v>
      </c>
      <c r="F28" s="186" t="s">
        <v>269</v>
      </c>
      <c r="G28" s="185">
        <v>41627</v>
      </c>
      <c r="H28" s="187">
        <v>1780770.02</v>
      </c>
      <c r="I28" s="187">
        <v>3379827.31</v>
      </c>
      <c r="J28" s="187">
        <v>3241974.75</v>
      </c>
      <c r="K28" s="187">
        <v>5606182.3499999996</v>
      </c>
      <c r="L28" s="187">
        <f t="shared" si="5"/>
        <v>14008754.43</v>
      </c>
      <c r="M28" s="187">
        <v>1829919.274</v>
      </c>
      <c r="N28" s="187">
        <v>3473110.5430000001</v>
      </c>
      <c r="O28" s="187">
        <v>3331453.2540000002</v>
      </c>
      <c r="P28" s="187">
        <v>5760912.983</v>
      </c>
      <c r="Q28" s="188">
        <f>+M28+N28+O28+P28</f>
        <v>14395396.054000001</v>
      </c>
      <c r="R28" s="189">
        <f t="shared" si="2"/>
        <v>2.7600000123637169E-2</v>
      </c>
      <c r="S28" s="189">
        <f t="shared" si="4"/>
        <v>2.7600000813131409E-2</v>
      </c>
      <c r="T28" s="189">
        <f t="shared" si="4"/>
        <v>2.7599999776319883E-2</v>
      </c>
      <c r="U28" s="189">
        <f t="shared" si="4"/>
        <v>2.7600000277608672E-2</v>
      </c>
      <c r="V28" s="189">
        <f t="shared" si="4"/>
        <v>2.7600000024972537E-2</v>
      </c>
      <c r="W28" s="190" t="s">
        <v>244</v>
      </c>
    </row>
    <row r="29" spans="1:24" s="191" customFormat="1" ht="15" customHeight="1">
      <c r="A29" s="182">
        <v>24</v>
      </c>
      <c r="B29" s="183" t="s">
        <v>34</v>
      </c>
      <c r="C29" s="184" t="s">
        <v>276</v>
      </c>
      <c r="D29" s="192">
        <v>41633</v>
      </c>
      <c r="E29" s="208" t="s">
        <v>87</v>
      </c>
      <c r="F29" s="186" t="s">
        <v>277</v>
      </c>
      <c r="G29" s="192">
        <v>41633</v>
      </c>
      <c r="H29" s="187">
        <v>609341.9</v>
      </c>
      <c r="I29" s="187">
        <v>3314619.58</v>
      </c>
      <c r="J29" s="187">
        <v>982046.11</v>
      </c>
      <c r="K29" s="187">
        <v>1973114.19</v>
      </c>
      <c r="L29" s="187">
        <f t="shared" si="5"/>
        <v>6879121.7799999993</v>
      </c>
      <c r="M29" s="187">
        <v>864820.96</v>
      </c>
      <c r="N29" s="187">
        <v>4988921.67</v>
      </c>
      <c r="O29" s="187">
        <v>1420051.93</v>
      </c>
      <c r="P29" s="187">
        <v>2912013.56</v>
      </c>
      <c r="Q29" s="188">
        <f t="shared" si="0"/>
        <v>10185808.119999999</v>
      </c>
      <c r="R29" s="194">
        <f t="shared" si="2"/>
        <v>0.48068437305670142</v>
      </c>
      <c r="S29" s="194">
        <f t="shared" si="4"/>
        <v>0.41927046211658836</v>
      </c>
      <c r="T29" s="194">
        <f t="shared" si="4"/>
        <v>0.50512647065217653</v>
      </c>
      <c r="U29" s="194">
        <f t="shared" si="4"/>
        <v>0.4460134972684735</v>
      </c>
      <c r="V29" s="194">
        <f t="shared" si="4"/>
        <v>0.47584644353502936</v>
      </c>
      <c r="W29" s="201" t="s">
        <v>243</v>
      </c>
    </row>
    <row r="30" spans="1:24" s="191" customFormat="1" ht="15" customHeight="1">
      <c r="A30" s="182">
        <v>25</v>
      </c>
      <c r="B30" s="183" t="s">
        <v>35</v>
      </c>
      <c r="C30" s="184" t="s">
        <v>270</v>
      </c>
      <c r="D30" s="185">
        <v>41630</v>
      </c>
      <c r="E30" s="208" t="s">
        <v>87</v>
      </c>
      <c r="F30" s="186" t="s">
        <v>271</v>
      </c>
      <c r="G30" s="185">
        <v>41630</v>
      </c>
      <c r="H30" s="187">
        <v>244221.72</v>
      </c>
      <c r="I30" s="187">
        <v>349815.41</v>
      </c>
      <c r="J30" s="187">
        <v>203753.95</v>
      </c>
      <c r="K30" s="187">
        <v>503555.53</v>
      </c>
      <c r="L30" s="187">
        <f t="shared" si="5"/>
        <v>1301346.6100000001</v>
      </c>
      <c r="M30" s="187">
        <v>244221.72</v>
      </c>
      <c r="N30" s="187">
        <v>349815.41</v>
      </c>
      <c r="O30" s="187">
        <v>203753.95</v>
      </c>
      <c r="P30" s="187">
        <v>503555.53</v>
      </c>
      <c r="Q30" s="188">
        <f t="shared" si="0"/>
        <v>1301346.6100000001</v>
      </c>
      <c r="R30" s="189">
        <f t="shared" si="2"/>
        <v>0</v>
      </c>
      <c r="S30" s="189">
        <f t="shared" si="4"/>
        <v>0</v>
      </c>
      <c r="T30" s="189">
        <f t="shared" si="4"/>
        <v>0</v>
      </c>
      <c r="U30" s="189">
        <f t="shared" si="4"/>
        <v>0</v>
      </c>
      <c r="V30" s="189">
        <f t="shared" si="4"/>
        <v>0</v>
      </c>
      <c r="W30" s="190" t="s">
        <v>242</v>
      </c>
    </row>
    <row r="31" spans="1:24" s="127" customFormat="1" ht="15" customHeight="1">
      <c r="A31" s="71">
        <v>26</v>
      </c>
      <c r="B31" s="72" t="s">
        <v>36</v>
      </c>
      <c r="C31" s="73"/>
      <c r="D31" s="79"/>
      <c r="E31" s="224"/>
      <c r="F31" s="76"/>
      <c r="G31" s="79"/>
      <c r="H31" s="66">
        <v>132168.21</v>
      </c>
      <c r="I31" s="66">
        <v>199020.08</v>
      </c>
      <c r="J31" s="66">
        <v>129095.62</v>
      </c>
      <c r="K31" s="66">
        <v>129986.26</v>
      </c>
      <c r="L31" s="66">
        <f t="shared" si="5"/>
        <v>590270.16999999993</v>
      </c>
      <c r="M31" s="66">
        <v>132168.21</v>
      </c>
      <c r="N31" s="66">
        <v>199020.09</v>
      </c>
      <c r="O31" s="66">
        <v>129095.62</v>
      </c>
      <c r="P31" s="66">
        <v>129986.26</v>
      </c>
      <c r="Q31" s="82">
        <f t="shared" si="0"/>
        <v>590270.17999999993</v>
      </c>
      <c r="R31" s="159">
        <f t="shared" si="2"/>
        <v>1.6941394731517789E-8</v>
      </c>
      <c r="S31" s="159">
        <f t="shared" si="4"/>
        <v>0</v>
      </c>
      <c r="T31" s="159">
        <f t="shared" si="4"/>
        <v>5.0246186322766562E-8</v>
      </c>
      <c r="U31" s="159">
        <f t="shared" si="4"/>
        <v>0</v>
      </c>
      <c r="V31" s="159">
        <f t="shared" si="4"/>
        <v>0</v>
      </c>
      <c r="W31" s="126" t="s">
        <v>242</v>
      </c>
    </row>
    <row r="32" spans="1:24" s="191" customFormat="1" ht="15" customHeight="1">
      <c r="A32" s="202">
        <v>27</v>
      </c>
      <c r="B32" s="217" t="s">
        <v>37</v>
      </c>
      <c r="C32" s="184" t="s">
        <v>333</v>
      </c>
      <c r="D32" s="192">
        <v>41637</v>
      </c>
      <c r="E32" s="208" t="s">
        <v>87</v>
      </c>
      <c r="F32" s="186" t="s">
        <v>334</v>
      </c>
      <c r="G32" s="192">
        <v>41637</v>
      </c>
      <c r="H32" s="187">
        <v>1429643.99</v>
      </c>
      <c r="I32" s="187">
        <v>4649472.71</v>
      </c>
      <c r="J32" s="187">
        <v>1265748.28</v>
      </c>
      <c r="K32" s="187">
        <v>2111977.83</v>
      </c>
      <c r="L32" s="187">
        <f t="shared" si="5"/>
        <v>9456842.8100000005</v>
      </c>
      <c r="M32" s="187">
        <v>1428523.8</v>
      </c>
      <c r="N32" s="187">
        <v>4669383</v>
      </c>
      <c r="O32" s="187">
        <v>1259535.23</v>
      </c>
      <c r="P32" s="187">
        <v>2369241.2999999998</v>
      </c>
      <c r="Q32" s="188">
        <f>+M32+N32+O32+P32</f>
        <v>9726683.3299999982</v>
      </c>
      <c r="R32" s="189">
        <f t="shared" si="2"/>
        <v>2.8533890794363082E-2</v>
      </c>
      <c r="S32" s="189">
        <f t="shared" si="4"/>
        <v>-7.8354472010888632E-4</v>
      </c>
      <c r="T32" s="189">
        <f t="shared" si="4"/>
        <v>4.2822683865155753E-3</v>
      </c>
      <c r="U32" s="189">
        <f t="shared" si="4"/>
        <v>-4.9085984142124284E-3</v>
      </c>
      <c r="V32" s="189">
        <f t="shared" si="4"/>
        <v>0.12181163378973525</v>
      </c>
      <c r="W32" s="190" t="s">
        <v>243</v>
      </c>
    </row>
    <row r="33" spans="1:24" s="191" customFormat="1" ht="15" customHeight="1">
      <c r="A33" s="182">
        <v>28</v>
      </c>
      <c r="B33" s="183" t="s">
        <v>38</v>
      </c>
      <c r="C33" s="184" t="s">
        <v>335</v>
      </c>
      <c r="D33" s="192">
        <v>41637</v>
      </c>
      <c r="E33" s="208" t="s">
        <v>87</v>
      </c>
      <c r="F33" s="186" t="s">
        <v>336</v>
      </c>
      <c r="G33" s="192">
        <v>41637</v>
      </c>
      <c r="H33" s="187">
        <v>67306.429999999993</v>
      </c>
      <c r="I33" s="187">
        <v>244184.19</v>
      </c>
      <c r="J33" s="187">
        <v>177214.07</v>
      </c>
      <c r="K33" s="221" t="s">
        <v>208</v>
      </c>
      <c r="L33" s="187">
        <f t="shared" si="5"/>
        <v>488704.69</v>
      </c>
      <c r="M33" s="187">
        <v>97321.66</v>
      </c>
      <c r="N33" s="187">
        <v>321998.32</v>
      </c>
      <c r="O33" s="187">
        <v>243649</v>
      </c>
      <c r="P33" s="187">
        <v>1339508.6200000001</v>
      </c>
      <c r="Q33" s="188">
        <f>+M33+N33+O33</f>
        <v>662968.98</v>
      </c>
      <c r="R33" s="194">
        <f>+Q33/L33-1</f>
        <v>0.35658403441964093</v>
      </c>
      <c r="S33" s="194">
        <f t="shared" ref="S33:V48" si="6">+M33/H33-1</f>
        <v>0.44594892345352455</v>
      </c>
      <c r="T33" s="194">
        <f t="shared" si="6"/>
        <v>0.31866981232486835</v>
      </c>
      <c r="U33" s="194">
        <f t="shared" si="6"/>
        <v>0.3748851882923292</v>
      </c>
      <c r="V33" s="194" t="s">
        <v>245</v>
      </c>
      <c r="W33" s="190" t="s">
        <v>243</v>
      </c>
    </row>
    <row r="34" spans="1:24" s="191" customFormat="1" ht="15" customHeight="1">
      <c r="A34" s="182">
        <v>29</v>
      </c>
      <c r="B34" s="183" t="s">
        <v>39</v>
      </c>
      <c r="C34" s="184" t="s">
        <v>285</v>
      </c>
      <c r="D34" s="185">
        <v>41634</v>
      </c>
      <c r="E34" s="208" t="s">
        <v>87</v>
      </c>
      <c r="F34" s="186" t="s">
        <v>286</v>
      </c>
      <c r="G34" s="185">
        <v>41634</v>
      </c>
      <c r="H34" s="187">
        <v>2406411.9900000002</v>
      </c>
      <c r="I34" s="187">
        <v>5759173.1100000003</v>
      </c>
      <c r="J34" s="187">
        <v>10808761.15</v>
      </c>
      <c r="K34" s="187">
        <v>15540408.23</v>
      </c>
      <c r="L34" s="187">
        <f t="shared" si="5"/>
        <v>34514754.480000004</v>
      </c>
      <c r="M34" s="187">
        <v>2438106.52</v>
      </c>
      <c r="N34" s="187">
        <v>5864171.4900000002</v>
      </c>
      <c r="O34" s="187">
        <v>11001017.16</v>
      </c>
      <c r="P34" s="187">
        <v>16456724.09</v>
      </c>
      <c r="Q34" s="188">
        <f t="shared" ref="Q34:Q45" si="7">+M34+N34+O34+P34</f>
        <v>35760019.260000005</v>
      </c>
      <c r="R34" s="189">
        <f t="shared" si="2"/>
        <v>3.6079201453441678E-2</v>
      </c>
      <c r="S34" s="189">
        <f t="shared" si="6"/>
        <v>1.3170866057727659E-2</v>
      </c>
      <c r="T34" s="189">
        <f t="shared" si="6"/>
        <v>1.8231502681814726E-2</v>
      </c>
      <c r="U34" s="189">
        <f t="shared" si="6"/>
        <v>1.7787053236901329E-2</v>
      </c>
      <c r="V34" s="189">
        <f t="shared" si="6"/>
        <v>5.8963435608538006E-2</v>
      </c>
      <c r="W34" s="190" t="s">
        <v>243</v>
      </c>
    </row>
    <row r="35" spans="1:24" s="191" customFormat="1" ht="15" customHeight="1">
      <c r="A35" s="182">
        <v>30</v>
      </c>
      <c r="B35" s="183" t="s">
        <v>40</v>
      </c>
      <c r="C35" s="184" t="s">
        <v>295</v>
      </c>
      <c r="D35" s="192">
        <v>41636</v>
      </c>
      <c r="E35" s="208" t="s">
        <v>87</v>
      </c>
      <c r="F35" s="186" t="s">
        <v>296</v>
      </c>
      <c r="G35" s="192">
        <v>41636</v>
      </c>
      <c r="H35" s="187">
        <v>4843626.62</v>
      </c>
      <c r="I35" s="187">
        <v>9862934.5600000005</v>
      </c>
      <c r="J35" s="187">
        <v>11979678.08</v>
      </c>
      <c r="K35" s="187">
        <v>26947465.66</v>
      </c>
      <c r="L35" s="187">
        <f t="shared" si="5"/>
        <v>53633704.920000002</v>
      </c>
      <c r="M35" s="187">
        <v>5130386.72</v>
      </c>
      <c r="N35" s="187">
        <v>9969837.9199999999</v>
      </c>
      <c r="O35" s="187">
        <v>12158552.220000001</v>
      </c>
      <c r="P35" s="187">
        <v>27636138.199999999</v>
      </c>
      <c r="Q35" s="188">
        <f t="shared" si="7"/>
        <v>54894915.060000002</v>
      </c>
      <c r="R35" s="194">
        <f t="shared" si="2"/>
        <v>2.3515252990283342E-2</v>
      </c>
      <c r="S35" s="194">
        <f t="shared" si="6"/>
        <v>5.9203593195216175E-2</v>
      </c>
      <c r="T35" s="194">
        <f t="shared" si="6"/>
        <v>1.0838899857812612E-2</v>
      </c>
      <c r="U35" s="194">
        <f t="shared" si="6"/>
        <v>1.4931464669207584E-2</v>
      </c>
      <c r="V35" s="194">
        <f t="shared" si="6"/>
        <v>2.5556115320419348E-2</v>
      </c>
      <c r="W35" s="201" t="s">
        <v>243</v>
      </c>
    </row>
    <row r="36" spans="1:24" s="222" customFormat="1" ht="15" customHeight="1">
      <c r="A36" s="182">
        <v>31</v>
      </c>
      <c r="B36" s="183" t="s">
        <v>41</v>
      </c>
      <c r="C36" s="184" t="s">
        <v>337</v>
      </c>
      <c r="D36" s="192">
        <v>41638</v>
      </c>
      <c r="E36" s="208" t="s">
        <v>87</v>
      </c>
      <c r="F36" s="186" t="s">
        <v>338</v>
      </c>
      <c r="G36" s="192">
        <v>41638</v>
      </c>
      <c r="H36" s="187">
        <v>1069709.93</v>
      </c>
      <c r="I36" s="187">
        <v>1725077.03</v>
      </c>
      <c r="J36" s="187">
        <v>1874868.23</v>
      </c>
      <c r="K36" s="187">
        <v>1241659.67</v>
      </c>
      <c r="L36" s="187">
        <f t="shared" si="5"/>
        <v>5911314.8599999994</v>
      </c>
      <c r="M36" s="187">
        <v>1160178.33</v>
      </c>
      <c r="N36" s="187">
        <v>2242813.04</v>
      </c>
      <c r="O36" s="187">
        <v>2100623.15</v>
      </c>
      <c r="P36" s="187">
        <v>1594988.85</v>
      </c>
      <c r="Q36" s="188">
        <f t="shared" si="7"/>
        <v>7098603.3699999992</v>
      </c>
      <c r="R36" s="220">
        <f t="shared" si="2"/>
        <v>0.20085015569615594</v>
      </c>
      <c r="S36" s="220">
        <f t="shared" si="6"/>
        <v>8.4572833683987714E-2</v>
      </c>
      <c r="T36" s="220">
        <f t="shared" si="6"/>
        <v>0.30012341535844334</v>
      </c>
      <c r="U36" s="220">
        <f t="shared" si="6"/>
        <v>0.12041108617003982</v>
      </c>
      <c r="V36" s="220">
        <f t="shared" si="6"/>
        <v>0.28456201690113692</v>
      </c>
      <c r="W36" s="201" t="s">
        <v>243</v>
      </c>
    </row>
    <row r="37" spans="1:24" s="191" customFormat="1" ht="15" customHeight="1">
      <c r="A37" s="182">
        <v>32</v>
      </c>
      <c r="B37" s="183" t="s">
        <v>42</v>
      </c>
      <c r="C37" s="184" t="s">
        <v>272</v>
      </c>
      <c r="D37" s="192">
        <v>41626</v>
      </c>
      <c r="E37" s="208" t="s">
        <v>87</v>
      </c>
      <c r="F37" s="186" t="s">
        <v>273</v>
      </c>
      <c r="G37" s="192">
        <v>41626</v>
      </c>
      <c r="H37" s="187">
        <v>911887.03</v>
      </c>
      <c r="I37" s="187">
        <v>14125517.08</v>
      </c>
      <c r="J37" s="187">
        <v>5049488.79</v>
      </c>
      <c r="K37" s="187">
        <v>6439409.1799999997</v>
      </c>
      <c r="L37" s="187">
        <f t="shared" si="5"/>
        <v>26526302.079999998</v>
      </c>
      <c r="M37" s="187">
        <v>937055.11</v>
      </c>
      <c r="N37" s="187">
        <v>14515381.35</v>
      </c>
      <c r="O37" s="187">
        <v>5188854.68</v>
      </c>
      <c r="P37" s="187">
        <v>6617136.8700000001</v>
      </c>
      <c r="Q37" s="188">
        <f t="shared" si="7"/>
        <v>27258428.010000002</v>
      </c>
      <c r="R37" s="194">
        <f t="shared" si="2"/>
        <v>2.7599999720730128E-2</v>
      </c>
      <c r="S37" s="194">
        <f t="shared" si="6"/>
        <v>2.7599997776040164E-2</v>
      </c>
      <c r="T37" s="194">
        <f t="shared" si="6"/>
        <v>2.7599999900322247E-2</v>
      </c>
      <c r="U37" s="194">
        <f t="shared" si="6"/>
        <v>2.7599999880383974E-2</v>
      </c>
      <c r="V37" s="194">
        <f t="shared" si="6"/>
        <v>2.7599999476970671E-2</v>
      </c>
      <c r="W37" s="190" t="s">
        <v>244</v>
      </c>
    </row>
    <row r="38" spans="1:24" s="191" customFormat="1" ht="15" customHeight="1">
      <c r="A38" s="182">
        <v>33</v>
      </c>
      <c r="B38" s="183" t="s">
        <v>43</v>
      </c>
      <c r="C38" s="184" t="s">
        <v>339</v>
      </c>
      <c r="D38" s="185">
        <v>41637</v>
      </c>
      <c r="E38" s="208" t="s">
        <v>87</v>
      </c>
      <c r="F38" s="186" t="s">
        <v>340</v>
      </c>
      <c r="G38" s="185">
        <v>41637</v>
      </c>
      <c r="H38" s="187">
        <v>2649780.21</v>
      </c>
      <c r="I38" s="187">
        <v>9438529.6799999997</v>
      </c>
      <c r="J38" s="187">
        <v>8125989.6799999997</v>
      </c>
      <c r="K38" s="187">
        <v>9776224.5399999991</v>
      </c>
      <c r="L38" s="187">
        <f t="shared" si="5"/>
        <v>29990524.109999999</v>
      </c>
      <c r="M38" s="187">
        <v>2659344.96</v>
      </c>
      <c r="N38" s="187">
        <v>9589099.8800000008</v>
      </c>
      <c r="O38" s="187">
        <v>11047216.960000001</v>
      </c>
      <c r="P38" s="187">
        <v>12947577.630000001</v>
      </c>
      <c r="Q38" s="188">
        <f t="shared" si="7"/>
        <v>36243239.43</v>
      </c>
      <c r="R38" s="189">
        <f t="shared" si="2"/>
        <v>0.20848969818153673</v>
      </c>
      <c r="S38" s="189">
        <f t="shared" si="6"/>
        <v>3.6096390047384297E-3</v>
      </c>
      <c r="T38" s="189">
        <f t="shared" si="6"/>
        <v>1.5952717754234014E-2</v>
      </c>
      <c r="U38" s="189">
        <f t="shared" si="6"/>
        <v>0.35949187668670546</v>
      </c>
      <c r="V38" s="189">
        <f t="shared" si="6"/>
        <v>0.32439446097255886</v>
      </c>
      <c r="W38" s="190" t="s">
        <v>243</v>
      </c>
    </row>
    <row r="39" spans="1:24" s="191" customFormat="1" ht="15" customHeight="1">
      <c r="A39" s="182">
        <v>34</v>
      </c>
      <c r="B39" s="183" t="s">
        <v>44</v>
      </c>
      <c r="C39" s="184" t="s">
        <v>261</v>
      </c>
      <c r="D39" s="192">
        <v>41626</v>
      </c>
      <c r="E39" s="208" t="s">
        <v>87</v>
      </c>
      <c r="F39" s="186" t="s">
        <v>262</v>
      </c>
      <c r="G39" s="192">
        <v>41626</v>
      </c>
      <c r="H39" s="187">
        <v>1209833.27</v>
      </c>
      <c r="I39" s="187">
        <v>6028813.7300000004</v>
      </c>
      <c r="J39" s="187">
        <v>2263453.54</v>
      </c>
      <c r="K39" s="187">
        <v>3735282.85</v>
      </c>
      <c r="L39" s="187">
        <f t="shared" si="5"/>
        <v>13237383.389999999</v>
      </c>
      <c r="M39" s="187">
        <v>1209833.27</v>
      </c>
      <c r="N39" s="187">
        <v>6080217.5099999998</v>
      </c>
      <c r="O39" s="187">
        <v>2263453.54</v>
      </c>
      <c r="P39" s="187">
        <v>3735282.85</v>
      </c>
      <c r="Q39" s="188">
        <f t="shared" si="7"/>
        <v>13288787.17</v>
      </c>
      <c r="R39" s="194">
        <f t="shared" si="2"/>
        <v>3.8832281641727473E-3</v>
      </c>
      <c r="S39" s="194">
        <f t="shared" si="6"/>
        <v>0</v>
      </c>
      <c r="T39" s="194">
        <f t="shared" si="6"/>
        <v>8.5263506723070037E-3</v>
      </c>
      <c r="U39" s="194">
        <f t="shared" si="6"/>
        <v>0</v>
      </c>
      <c r="V39" s="194">
        <f t="shared" si="6"/>
        <v>0</v>
      </c>
      <c r="W39" s="190" t="s">
        <v>247</v>
      </c>
    </row>
    <row r="40" spans="1:24" s="191" customFormat="1" ht="15" customHeight="1">
      <c r="A40" s="202">
        <v>35</v>
      </c>
      <c r="B40" s="203" t="s">
        <v>147</v>
      </c>
      <c r="C40" s="217" t="s">
        <v>309</v>
      </c>
      <c r="D40" s="210">
        <v>41637</v>
      </c>
      <c r="E40" s="208" t="s">
        <v>87</v>
      </c>
      <c r="F40" s="205" t="s">
        <v>310</v>
      </c>
      <c r="G40" s="218">
        <v>41637</v>
      </c>
      <c r="H40" s="216">
        <v>204524.69</v>
      </c>
      <c r="I40" s="216">
        <v>211334.67</v>
      </c>
      <c r="J40" s="216">
        <v>362363.88</v>
      </c>
      <c r="K40" s="216">
        <v>522300.25</v>
      </c>
      <c r="L40" s="216">
        <f>SUM(H40:K40)</f>
        <v>1300523.49</v>
      </c>
      <c r="M40" s="187">
        <v>210169.57</v>
      </c>
      <c r="N40" s="187">
        <v>217167.51</v>
      </c>
      <c r="O40" s="187">
        <v>372365.12</v>
      </c>
      <c r="P40" s="187">
        <v>536715.74</v>
      </c>
      <c r="Q40" s="188">
        <f>+M40+N40+O40+P40</f>
        <v>1336417.94</v>
      </c>
      <c r="R40" s="194">
        <f>+Q40/L40-1</f>
        <v>2.7600001288711873E-2</v>
      </c>
      <c r="S40" s="189">
        <f t="shared" si="6"/>
        <v>2.7599992939727702E-2</v>
      </c>
      <c r="T40" s="194">
        <f t="shared" si="6"/>
        <v>2.7600014706531617E-2</v>
      </c>
      <c r="U40" s="189">
        <f t="shared" si="6"/>
        <v>2.7599991478179264E-2</v>
      </c>
      <c r="V40" s="189">
        <f t="shared" si="6"/>
        <v>2.7600005935283445E-2</v>
      </c>
      <c r="W40" s="190" t="s">
        <v>244</v>
      </c>
    </row>
    <row r="41" spans="1:24" s="191" customFormat="1" ht="15" customHeight="1">
      <c r="A41" s="182">
        <v>36</v>
      </c>
      <c r="B41" s="183" t="s">
        <v>45</v>
      </c>
      <c r="C41" s="184" t="s">
        <v>307</v>
      </c>
      <c r="D41" s="192">
        <v>41637</v>
      </c>
      <c r="E41" s="208" t="s">
        <v>87</v>
      </c>
      <c r="F41" s="186" t="s">
        <v>308</v>
      </c>
      <c r="G41" s="192">
        <v>41637</v>
      </c>
      <c r="H41" s="187">
        <v>147111.9</v>
      </c>
      <c r="I41" s="187">
        <v>213138.3</v>
      </c>
      <c r="J41" s="187">
        <v>188660.75</v>
      </c>
      <c r="K41" s="187">
        <v>307607.33</v>
      </c>
      <c r="L41" s="216">
        <f>SUM(H41:K41)</f>
        <v>856518.28</v>
      </c>
      <c r="M41" s="187">
        <v>147111.9</v>
      </c>
      <c r="N41" s="187">
        <v>213138.3</v>
      </c>
      <c r="O41" s="187">
        <v>188660.75</v>
      </c>
      <c r="P41" s="187">
        <v>307607.33</v>
      </c>
      <c r="Q41" s="188">
        <f t="shared" si="7"/>
        <v>856518.28</v>
      </c>
      <c r="R41" s="194">
        <f>+Q41/L41-1</f>
        <v>0</v>
      </c>
      <c r="S41" s="194">
        <f t="shared" si="6"/>
        <v>0</v>
      </c>
      <c r="T41" s="194">
        <f t="shared" si="6"/>
        <v>0</v>
      </c>
      <c r="U41" s="194">
        <f t="shared" si="6"/>
        <v>0</v>
      </c>
      <c r="V41" s="194">
        <f t="shared" si="6"/>
        <v>0</v>
      </c>
      <c r="W41" s="190" t="s">
        <v>242</v>
      </c>
    </row>
    <row r="42" spans="1:24" s="191" customFormat="1" ht="15" customHeight="1">
      <c r="A42" s="182">
        <v>37</v>
      </c>
      <c r="B42" s="183" t="s">
        <v>46</v>
      </c>
      <c r="C42" s="184" t="s">
        <v>293</v>
      </c>
      <c r="D42" s="185">
        <v>41633</v>
      </c>
      <c r="E42" s="208" t="s">
        <v>87</v>
      </c>
      <c r="F42" s="186" t="s">
        <v>294</v>
      </c>
      <c r="G42" s="185">
        <v>41633</v>
      </c>
      <c r="H42" s="187">
        <v>6048158.8700000001</v>
      </c>
      <c r="I42" s="187">
        <v>14132540.82</v>
      </c>
      <c r="J42" s="187">
        <v>21832306.73</v>
      </c>
      <c r="K42" s="187">
        <v>22437508.899999999</v>
      </c>
      <c r="L42" s="187">
        <f>SUM(H42:K42)</f>
        <v>64450515.32</v>
      </c>
      <c r="M42" s="187">
        <v>6048158.8700000001</v>
      </c>
      <c r="N42" s="187">
        <v>14132540.82</v>
      </c>
      <c r="O42" s="187">
        <v>21832306.73</v>
      </c>
      <c r="P42" s="187">
        <v>22437508.899999999</v>
      </c>
      <c r="Q42" s="188">
        <f t="shared" si="7"/>
        <v>64450515.32</v>
      </c>
      <c r="R42" s="189">
        <f t="shared" si="2"/>
        <v>0</v>
      </c>
      <c r="S42" s="189">
        <f t="shared" si="6"/>
        <v>0</v>
      </c>
      <c r="T42" s="189">
        <f t="shared" si="6"/>
        <v>0</v>
      </c>
      <c r="U42" s="189">
        <f t="shared" si="6"/>
        <v>0</v>
      </c>
      <c r="V42" s="189">
        <f t="shared" si="6"/>
        <v>0</v>
      </c>
      <c r="W42" s="190" t="s">
        <v>242</v>
      </c>
    </row>
    <row r="43" spans="1:24" s="191" customFormat="1" ht="15" customHeight="1">
      <c r="A43" s="202">
        <v>38</v>
      </c>
      <c r="B43" s="203" t="s">
        <v>47</v>
      </c>
      <c r="C43" s="184" t="s">
        <v>341</v>
      </c>
      <c r="D43" s="204">
        <v>41637</v>
      </c>
      <c r="E43" s="208" t="s">
        <v>87</v>
      </c>
      <c r="F43" s="223" t="s">
        <v>342</v>
      </c>
      <c r="G43" s="204">
        <v>41637</v>
      </c>
      <c r="H43" s="206">
        <v>2928191.51</v>
      </c>
      <c r="I43" s="206">
        <v>16469041.51</v>
      </c>
      <c r="J43" s="206">
        <v>5699911.0599999996</v>
      </c>
      <c r="K43" s="206">
        <v>5871948.4000000004</v>
      </c>
      <c r="L43" s="206">
        <f>+H43+I43+J43+K43</f>
        <v>30969092.479999997</v>
      </c>
      <c r="M43" s="207">
        <v>2928191.51</v>
      </c>
      <c r="N43" s="207">
        <v>17241781.84</v>
      </c>
      <c r="O43" s="207">
        <v>5951052.8700000001</v>
      </c>
      <c r="P43" s="207">
        <v>6133696.9699999997</v>
      </c>
      <c r="Q43" s="206">
        <f t="shared" si="7"/>
        <v>32254723.190000001</v>
      </c>
      <c r="R43" s="194">
        <f t="shared" si="2"/>
        <v>4.1513347891297459E-2</v>
      </c>
      <c r="S43" s="194">
        <f t="shared" si="6"/>
        <v>0</v>
      </c>
      <c r="T43" s="194">
        <f t="shared" si="6"/>
        <v>4.692078343058359E-2</v>
      </c>
      <c r="U43" s="194">
        <f t="shared" si="6"/>
        <v>4.4060654167470625E-2</v>
      </c>
      <c r="V43" s="194">
        <f t="shared" si="6"/>
        <v>4.45761018608406E-2</v>
      </c>
      <c r="W43" s="201" t="s">
        <v>247</v>
      </c>
    </row>
    <row r="44" spans="1:24" s="191" customFormat="1" ht="15" customHeight="1">
      <c r="A44" s="182">
        <v>39</v>
      </c>
      <c r="B44" s="183" t="s">
        <v>48</v>
      </c>
      <c r="C44" s="184" t="s">
        <v>291</v>
      </c>
      <c r="D44" s="210">
        <v>41633</v>
      </c>
      <c r="E44" s="208" t="s">
        <v>87</v>
      </c>
      <c r="F44" s="186" t="s">
        <v>292</v>
      </c>
      <c r="G44" s="210">
        <v>41633</v>
      </c>
      <c r="H44" s="188" t="s">
        <v>208</v>
      </c>
      <c r="I44" s="187">
        <v>8210523.1900000004</v>
      </c>
      <c r="J44" s="187">
        <v>3029913.58</v>
      </c>
      <c r="K44" s="187">
        <v>2220345.67</v>
      </c>
      <c r="L44" s="187">
        <f>SUM(I44:K44)</f>
        <v>13460782.439999999</v>
      </c>
      <c r="M44" s="201" t="s">
        <v>367</v>
      </c>
      <c r="N44" s="187">
        <v>8210523.1799999997</v>
      </c>
      <c r="O44" s="187">
        <v>3029913.58</v>
      </c>
      <c r="P44" s="187">
        <v>2220345.67</v>
      </c>
      <c r="Q44" s="206">
        <f>+N44+O44+P44</f>
        <v>13460782.43</v>
      </c>
      <c r="R44" s="189">
        <f t="shared" si="2"/>
        <v>-7.4289885354517082E-10</v>
      </c>
      <c r="S44" s="201" t="s">
        <v>367</v>
      </c>
      <c r="T44" s="189">
        <f t="shared" si="6"/>
        <v>-1.217949296972165E-9</v>
      </c>
      <c r="U44" s="189">
        <f t="shared" si="6"/>
        <v>0</v>
      </c>
      <c r="V44" s="189">
        <f t="shared" si="6"/>
        <v>0</v>
      </c>
      <c r="W44" s="190" t="s">
        <v>242</v>
      </c>
      <c r="X44" s="191" t="s">
        <v>258</v>
      </c>
    </row>
    <row r="45" spans="1:24" s="191" customFormat="1" ht="15" customHeight="1">
      <c r="A45" s="182">
        <v>40</v>
      </c>
      <c r="B45" s="183" t="s">
        <v>49</v>
      </c>
      <c r="C45" s="184" t="s">
        <v>343</v>
      </c>
      <c r="D45" s="192">
        <v>41637</v>
      </c>
      <c r="E45" s="208" t="s">
        <v>87</v>
      </c>
      <c r="F45" s="186" t="s">
        <v>344</v>
      </c>
      <c r="G45" s="192">
        <v>41637</v>
      </c>
      <c r="H45" s="187">
        <v>1880830.2</v>
      </c>
      <c r="I45" s="187">
        <v>4620125.79</v>
      </c>
      <c r="J45" s="187">
        <v>2596986.4700000002</v>
      </c>
      <c r="K45" s="187">
        <v>2244537.5</v>
      </c>
      <c r="L45" s="187">
        <f>SUM(H45:K45)</f>
        <v>11342479.960000001</v>
      </c>
      <c r="M45" s="187">
        <v>3086546.85</v>
      </c>
      <c r="N45" s="187">
        <v>3802854.08</v>
      </c>
      <c r="O45" s="187">
        <v>3842063.77</v>
      </c>
      <c r="P45" s="187">
        <v>4954631.58</v>
      </c>
      <c r="Q45" s="206">
        <f t="shared" si="7"/>
        <v>15686096.279999999</v>
      </c>
      <c r="R45" s="194">
        <f t="shared" si="2"/>
        <v>0.3829512007354694</v>
      </c>
      <c r="S45" s="194">
        <f>+M45/H45-1</f>
        <v>0.64105555621129451</v>
      </c>
      <c r="T45" s="194">
        <f t="shared" si="6"/>
        <v>-0.17689382219179794</v>
      </c>
      <c r="U45" s="194">
        <f t="shared" si="6"/>
        <v>0.47943156977633383</v>
      </c>
      <c r="V45" s="194">
        <f t="shared" si="6"/>
        <v>1.2074175993940846</v>
      </c>
      <c r="W45" s="190" t="s">
        <v>243</v>
      </c>
    </row>
    <row r="46" spans="1:24" s="191" customFormat="1" ht="15" customHeight="1">
      <c r="A46" s="212">
        <v>41</v>
      </c>
      <c r="B46" s="213" t="s">
        <v>280</v>
      </c>
      <c r="C46" s="197" t="s">
        <v>345</v>
      </c>
      <c r="D46" s="225">
        <v>41637</v>
      </c>
      <c r="E46" s="215" t="s">
        <v>87</v>
      </c>
      <c r="F46" s="200" t="s">
        <v>346</v>
      </c>
      <c r="G46" s="225">
        <v>41637</v>
      </c>
      <c r="H46" s="226" t="s">
        <v>208</v>
      </c>
      <c r="I46" s="206">
        <v>10468877.199999999</v>
      </c>
      <c r="J46" s="206">
        <v>2013829.06</v>
      </c>
      <c r="K46" s="206">
        <v>2771402.66</v>
      </c>
      <c r="L46" s="206">
        <f>+I46+J46+K46</f>
        <v>15254108.92</v>
      </c>
      <c r="M46" s="201" t="s">
        <v>367</v>
      </c>
      <c r="N46" s="206">
        <v>10757818.214</v>
      </c>
      <c r="O46" s="206">
        <v>2069410.7439999999</v>
      </c>
      <c r="P46" s="206">
        <v>2847893.37</v>
      </c>
      <c r="Q46" s="206">
        <f>+N46+O46+P46</f>
        <v>15675122.328000002</v>
      </c>
      <c r="R46" s="194">
        <f t="shared" si="2"/>
        <v>2.7600000118525481E-2</v>
      </c>
      <c r="S46" s="201" t="s">
        <v>367</v>
      </c>
      <c r="T46" s="189">
        <f t="shared" si="6"/>
        <v>2.7600000313309669E-2</v>
      </c>
      <c r="U46" s="189">
        <f t="shared" si="6"/>
        <v>2.7600000965325222E-2</v>
      </c>
      <c r="V46" s="189">
        <f t="shared" si="6"/>
        <v>2.7599998767411149E-2</v>
      </c>
      <c r="W46" s="190" t="s">
        <v>244</v>
      </c>
    </row>
    <row r="47" spans="1:24" s="191" customFormat="1" ht="15" customHeight="1">
      <c r="A47" s="195">
        <v>42</v>
      </c>
      <c r="B47" s="196" t="s">
        <v>51</v>
      </c>
      <c r="C47" s="197" t="s">
        <v>263</v>
      </c>
      <c r="D47" s="198" t="s">
        <v>264</v>
      </c>
      <c r="E47" s="215" t="s">
        <v>87</v>
      </c>
      <c r="F47" s="200" t="s">
        <v>265</v>
      </c>
      <c r="G47" s="198" t="s">
        <v>264</v>
      </c>
      <c r="H47" s="187">
        <v>545697.68999999994</v>
      </c>
      <c r="I47" s="187">
        <v>4848943.8899999997</v>
      </c>
      <c r="J47" s="187">
        <v>1137120.8600000001</v>
      </c>
      <c r="K47" s="187">
        <v>1183330.67</v>
      </c>
      <c r="L47" s="187">
        <f>SUM(H47:K47)</f>
        <v>7715093.1100000003</v>
      </c>
      <c r="M47" s="187">
        <v>684134.68</v>
      </c>
      <c r="N47" s="187">
        <v>6521446.3700000001</v>
      </c>
      <c r="O47" s="187">
        <v>1305907</v>
      </c>
      <c r="P47" s="187">
        <v>1464936.49</v>
      </c>
      <c r="Q47" s="188">
        <f>+M47+N47+O47+P47</f>
        <v>9976424.540000001</v>
      </c>
      <c r="R47" s="194">
        <f t="shared" si="2"/>
        <v>0.29310487867851553</v>
      </c>
      <c r="S47" s="194">
        <f>+M47/H47-1</f>
        <v>0.25368806307389735</v>
      </c>
      <c r="T47" s="194">
        <f t="shared" si="6"/>
        <v>0.34492098030855955</v>
      </c>
      <c r="U47" s="194">
        <f t="shared" si="6"/>
        <v>0.14843289393178472</v>
      </c>
      <c r="V47" s="194">
        <f t="shared" si="6"/>
        <v>0.23797728491225545</v>
      </c>
      <c r="W47" s="190" t="s">
        <v>243</v>
      </c>
    </row>
    <row r="48" spans="1:24" s="191" customFormat="1" ht="15" customHeight="1">
      <c r="A48" s="212">
        <v>43</v>
      </c>
      <c r="B48" s="213" t="s">
        <v>52</v>
      </c>
      <c r="C48" s="197">
        <v>1763</v>
      </c>
      <c r="D48" s="214">
        <v>41637</v>
      </c>
      <c r="E48" s="215" t="s">
        <v>146</v>
      </c>
      <c r="F48" s="199" t="s">
        <v>134</v>
      </c>
      <c r="G48" s="215" t="s">
        <v>134</v>
      </c>
      <c r="H48" s="187">
        <v>197643.94</v>
      </c>
      <c r="I48" s="187">
        <v>474049.77</v>
      </c>
      <c r="J48" s="187">
        <v>112791.95</v>
      </c>
      <c r="K48" s="187">
        <v>427050.52</v>
      </c>
      <c r="L48" s="187">
        <f>I48+J48+K48+H48</f>
        <v>1211536.18</v>
      </c>
      <c r="M48" s="187">
        <v>203395.375</v>
      </c>
      <c r="N48" s="187">
        <v>487844.61499999999</v>
      </c>
      <c r="O48" s="187">
        <v>116074.2</v>
      </c>
      <c r="P48" s="187">
        <v>439477.69</v>
      </c>
      <c r="Q48" s="188">
        <f>+M48+N48+O48+P48</f>
        <v>1246791.8799999999</v>
      </c>
      <c r="R48" s="189">
        <f t="shared" si="2"/>
        <v>2.9099997657519472E-2</v>
      </c>
      <c r="S48" s="189">
        <f>+M48/H48-1</f>
        <v>2.9099981512208162E-2</v>
      </c>
      <c r="T48" s="189">
        <f t="shared" si="6"/>
        <v>2.9099993023939286E-2</v>
      </c>
      <c r="U48" s="189">
        <f t="shared" si="6"/>
        <v>2.9100037724323347E-2</v>
      </c>
      <c r="V48" s="189">
        <f t="shared" si="6"/>
        <v>2.9099999690902933E-2</v>
      </c>
      <c r="W48" s="190" t="s">
        <v>244</v>
      </c>
    </row>
    <row r="49" spans="1:12">
      <c r="A49" s="16"/>
      <c r="B49" s="19"/>
      <c r="C49" s="19"/>
      <c r="D49" s="19"/>
      <c r="E49" s="39"/>
      <c r="F49" s="1"/>
      <c r="G49" s="20"/>
      <c r="H49" s="20"/>
      <c r="I49" s="20"/>
      <c r="J49" s="20"/>
      <c r="K49" s="20"/>
      <c r="L49" s="20"/>
    </row>
    <row r="50" spans="1:12">
      <c r="A50" s="16" t="s">
        <v>55</v>
      </c>
      <c r="B50" s="17"/>
      <c r="C50" s="17"/>
      <c r="D50" s="17"/>
      <c r="E50" s="67"/>
      <c r="F50" s="18"/>
      <c r="G50" s="17"/>
      <c r="H50" s="18"/>
      <c r="I50" s="17"/>
      <c r="J50" s="17"/>
      <c r="K50" s="17"/>
      <c r="L50" s="17"/>
    </row>
    <row r="51" spans="1:12">
      <c r="A51" s="16" t="s">
        <v>53</v>
      </c>
      <c r="B51" s="19"/>
      <c r="C51" s="19"/>
      <c r="D51" s="19"/>
      <c r="E51" s="39"/>
      <c r="F51" s="1"/>
      <c r="G51" s="19"/>
      <c r="H51" s="1"/>
      <c r="I51" s="19"/>
      <c r="J51" s="19"/>
      <c r="K51" s="19"/>
      <c r="L51" s="19"/>
    </row>
    <row r="52" spans="1:12">
      <c r="A52" s="16" t="s">
        <v>259</v>
      </c>
      <c r="B52" s="158">
        <v>41642</v>
      </c>
      <c r="C52" s="19"/>
      <c r="D52" s="19"/>
      <c r="E52" s="39"/>
      <c r="F52" s="1"/>
      <c r="G52" s="19"/>
      <c r="H52" s="1"/>
      <c r="I52" s="19"/>
      <c r="J52" s="19"/>
      <c r="K52" s="19"/>
      <c r="L52" s="19"/>
    </row>
    <row r="53" spans="1:12">
      <c r="A53" s="16"/>
      <c r="B53" s="19"/>
      <c r="C53" s="19"/>
      <c r="D53" s="19"/>
      <c r="E53" s="39"/>
      <c r="F53" s="1"/>
      <c r="G53" s="19"/>
      <c r="H53" s="1"/>
      <c r="I53" s="19"/>
      <c r="J53" s="19"/>
      <c r="K53" s="19"/>
      <c r="L53" s="19"/>
    </row>
  </sheetData>
  <mergeCells count="12">
    <mergeCell ref="R3:V3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L3"/>
    <mergeCell ref="M3:Q3"/>
  </mergeCells>
  <pageMargins left="0.19" right="0.18" top="0.12" bottom="0.09" header="0" footer="0"/>
  <pageSetup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9"/>
  <sheetViews>
    <sheetView zoomScaleNormal="85" workbookViewId="0">
      <selection activeCell="M5" sqref="A5:IV6"/>
    </sheetView>
  </sheetViews>
  <sheetFormatPr baseColWidth="10" defaultRowHeight="12.75"/>
  <cols>
    <col min="1" max="1" width="5.85546875" customWidth="1"/>
    <col min="2" max="2" width="24.42578125" customWidth="1"/>
    <col min="3" max="3" width="21.85546875" customWidth="1"/>
    <col min="4" max="4" width="14" customWidth="1"/>
    <col min="5" max="5" width="11.42578125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11.42578125" style="103"/>
    <col min="24" max="24" width="12.28515625" bestFit="1" customWidth="1"/>
  </cols>
  <sheetData>
    <row r="1" spans="1:23" ht="18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2" spans="1:23" ht="15.75">
      <c r="A2" s="326" t="s">
        <v>54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</row>
    <row r="3" spans="1:23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3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3" ht="25.5" customHeight="1">
      <c r="A5" s="327" t="s">
        <v>1</v>
      </c>
      <c r="B5" s="327" t="s">
        <v>2</v>
      </c>
      <c r="C5" s="327" t="s">
        <v>3</v>
      </c>
      <c r="D5" s="327" t="s">
        <v>4</v>
      </c>
      <c r="E5" s="327" t="s">
        <v>5</v>
      </c>
      <c r="F5" s="327" t="s">
        <v>6</v>
      </c>
      <c r="G5" s="327" t="s">
        <v>7</v>
      </c>
      <c r="H5" s="324" t="s">
        <v>151</v>
      </c>
      <c r="I5" s="324"/>
      <c r="J5" s="324"/>
      <c r="K5" s="324"/>
      <c r="L5" s="324"/>
      <c r="M5" s="324" t="s">
        <v>154</v>
      </c>
      <c r="N5" s="324"/>
      <c r="O5" s="324"/>
      <c r="P5" s="324"/>
      <c r="Q5" s="324"/>
      <c r="R5" s="324" t="s">
        <v>260</v>
      </c>
      <c r="S5" s="324"/>
      <c r="T5" s="324"/>
      <c r="U5" s="324"/>
      <c r="V5" s="324"/>
    </row>
    <row r="6" spans="1:23" ht="39" customHeight="1" thickBot="1">
      <c r="A6" s="328"/>
      <c r="B6" s="328"/>
      <c r="C6" s="328"/>
      <c r="D6" s="328"/>
      <c r="E6" s="328"/>
      <c r="F6" s="328"/>
      <c r="G6" s="328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3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3" ht="15" customHeight="1">
      <c r="A8" s="61">
        <v>1</v>
      </c>
      <c r="B8" s="62" t="s">
        <v>13</v>
      </c>
      <c r="C8" s="63" t="s">
        <v>155</v>
      </c>
      <c r="D8" s="64">
        <v>41273</v>
      </c>
      <c r="E8" s="81" t="s">
        <v>87</v>
      </c>
      <c r="F8" s="65" t="s">
        <v>156</v>
      </c>
      <c r="G8" s="64">
        <v>41273</v>
      </c>
      <c r="H8" s="66">
        <v>460305.87</v>
      </c>
      <c r="I8" s="66">
        <v>727655.39</v>
      </c>
      <c r="J8" s="66">
        <v>854506.52</v>
      </c>
      <c r="K8" s="66">
        <v>793756.87</v>
      </c>
      <c r="L8" s="66">
        <f>SUM(H8:K8)</f>
        <v>2836224.65</v>
      </c>
      <c r="M8" s="66">
        <v>460305.87</v>
      </c>
      <c r="N8" s="66">
        <v>727655.39</v>
      </c>
      <c r="O8" s="66">
        <v>854506.52</v>
      </c>
      <c r="P8" s="66">
        <v>793756.87</v>
      </c>
      <c r="Q8" s="104">
        <f t="shared" ref="Q8:Q34" si="0">+M8+N8+O8+P8</f>
        <v>2836224.65</v>
      </c>
      <c r="R8" s="50">
        <f t="shared" ref="R8:R50" si="1">+Q8/L8-1</f>
        <v>0</v>
      </c>
      <c r="S8" s="50">
        <f t="shared" ref="S8:V13" si="2">+M8/H8-1</f>
        <v>0</v>
      </c>
      <c r="T8" s="50">
        <f t="shared" si="2"/>
        <v>0</v>
      </c>
      <c r="U8" s="50">
        <f t="shared" si="2"/>
        <v>0</v>
      </c>
      <c r="V8" s="50">
        <f t="shared" si="2"/>
        <v>0</v>
      </c>
      <c r="W8" s="103" t="s">
        <v>242</v>
      </c>
    </row>
    <row r="9" spans="1:23" ht="15" customHeight="1">
      <c r="A9" s="106">
        <v>2</v>
      </c>
      <c r="B9" s="107" t="s">
        <v>14</v>
      </c>
      <c r="C9" s="108" t="s">
        <v>157</v>
      </c>
      <c r="D9" s="109">
        <v>41265</v>
      </c>
      <c r="E9" s="110" t="s">
        <v>87</v>
      </c>
      <c r="F9" s="111" t="s">
        <v>158</v>
      </c>
      <c r="G9" s="112">
        <v>41265</v>
      </c>
      <c r="H9" s="101">
        <v>3384033.09</v>
      </c>
      <c r="I9" s="101">
        <v>12034519.130000001</v>
      </c>
      <c r="J9" s="101">
        <v>9491829.1799999997</v>
      </c>
      <c r="K9" s="101">
        <v>8650332.8200000003</v>
      </c>
      <c r="L9" s="101">
        <f>+H9+I9+J9+K9</f>
        <v>33560714.219999999</v>
      </c>
      <c r="M9" s="101">
        <v>5664888.8300000001</v>
      </c>
      <c r="N9" s="101">
        <v>15534530.609999999</v>
      </c>
      <c r="O9" s="101">
        <v>11882879.800000001</v>
      </c>
      <c r="P9" s="101">
        <v>14678714.84</v>
      </c>
      <c r="Q9" s="113">
        <f t="shared" si="0"/>
        <v>47761014.079999998</v>
      </c>
      <c r="R9" s="102">
        <f t="shared" si="1"/>
        <v>0.42312269539059888</v>
      </c>
      <c r="S9" s="102">
        <f t="shared" si="2"/>
        <v>0.67400515282786433</v>
      </c>
      <c r="T9" s="102">
        <f t="shared" si="2"/>
        <v>0.29083102051623055</v>
      </c>
      <c r="U9" s="102">
        <f t="shared" si="2"/>
        <v>0.25190620002287067</v>
      </c>
      <c r="V9" s="102">
        <f t="shared" si="2"/>
        <v>0.69689596290007239</v>
      </c>
      <c r="W9" s="103" t="s">
        <v>243</v>
      </c>
    </row>
    <row r="10" spans="1:23" ht="15" customHeight="1">
      <c r="A10" s="61">
        <v>3</v>
      </c>
      <c r="B10" s="62" t="s">
        <v>15</v>
      </c>
      <c r="C10" s="63" t="s">
        <v>159</v>
      </c>
      <c r="D10" s="64">
        <v>41273</v>
      </c>
      <c r="E10" s="81" t="s">
        <v>87</v>
      </c>
      <c r="F10" s="65" t="s">
        <v>160</v>
      </c>
      <c r="G10" s="64">
        <v>41273</v>
      </c>
      <c r="H10" s="66">
        <v>1273132.52</v>
      </c>
      <c r="I10" s="66">
        <v>1600192.84</v>
      </c>
      <c r="J10" s="66">
        <v>1635631.71</v>
      </c>
      <c r="K10" s="81">
        <v>3213884.86</v>
      </c>
      <c r="L10" s="66">
        <f>SUM(H10:K10)</f>
        <v>7722841.9299999997</v>
      </c>
      <c r="M10" s="66">
        <v>1308270.98</v>
      </c>
      <c r="N10" s="66">
        <v>1644358.16</v>
      </c>
      <c r="O10" s="66">
        <v>1680775.15</v>
      </c>
      <c r="P10" s="66">
        <v>3302588.08</v>
      </c>
      <c r="Q10" s="104">
        <f t="shared" si="0"/>
        <v>7935992.3699999992</v>
      </c>
      <c r="R10" s="50">
        <f t="shared" si="1"/>
        <v>2.760000035375576E-2</v>
      </c>
      <c r="S10" s="50">
        <f t="shared" si="2"/>
        <v>2.7600001922816197E-2</v>
      </c>
      <c r="T10" s="50">
        <f t="shared" si="2"/>
        <v>2.7599998510179358E-2</v>
      </c>
      <c r="U10" s="50">
        <f t="shared" si="2"/>
        <v>2.7600002937091528E-2</v>
      </c>
      <c r="V10" s="50">
        <f t="shared" si="2"/>
        <v>2.7599999335383929E-2</v>
      </c>
      <c r="W10" s="103" t="s">
        <v>244</v>
      </c>
    </row>
    <row r="11" spans="1:23" s="127" customFormat="1" ht="15" customHeight="1">
      <c r="A11" s="106">
        <v>4</v>
      </c>
      <c r="B11" s="107" t="s">
        <v>16</v>
      </c>
      <c r="C11" s="108" t="s">
        <v>161</v>
      </c>
      <c r="D11" s="112">
        <v>41273</v>
      </c>
      <c r="E11" s="110" t="s">
        <v>87</v>
      </c>
      <c r="F11" s="111" t="s">
        <v>162</v>
      </c>
      <c r="G11" s="112">
        <v>41273</v>
      </c>
      <c r="H11" s="114">
        <v>1301613.3899999999</v>
      </c>
      <c r="I11" s="101">
        <v>3018729.93</v>
      </c>
      <c r="J11" s="101">
        <v>1288021.43</v>
      </c>
      <c r="K11" s="101">
        <v>2099043.23</v>
      </c>
      <c r="L11" s="101">
        <f>+H11+I11+J11+K11</f>
        <v>7707407.9800000004</v>
      </c>
      <c r="M11" s="101">
        <v>1335845.82</v>
      </c>
      <c r="N11" s="101">
        <v>3098122.53</v>
      </c>
      <c r="O11" s="101">
        <v>1321896.3700000001</v>
      </c>
      <c r="P11" s="101">
        <v>2154248.0699999998</v>
      </c>
      <c r="Q11" s="113">
        <f t="shared" si="0"/>
        <v>7910112.7899999991</v>
      </c>
      <c r="R11" s="102">
        <f t="shared" si="1"/>
        <v>2.6299997421441734E-2</v>
      </c>
      <c r="S11" s="102">
        <f t="shared" si="2"/>
        <v>2.6299998342826036E-2</v>
      </c>
      <c r="T11" s="102">
        <f t="shared" si="2"/>
        <v>2.6300000941124058E-2</v>
      </c>
      <c r="U11" s="102">
        <f t="shared" si="2"/>
        <v>2.6299981670336203E-2</v>
      </c>
      <c r="V11" s="102">
        <f t="shared" si="2"/>
        <v>2.6300001453519295E-2</v>
      </c>
      <c r="W11" s="126" t="s">
        <v>244</v>
      </c>
    </row>
    <row r="12" spans="1:23" ht="15" customHeight="1">
      <c r="A12" s="120">
        <v>5</v>
      </c>
      <c r="B12" s="121" t="s">
        <v>17</v>
      </c>
      <c r="C12" s="122" t="s">
        <v>163</v>
      </c>
      <c r="D12" s="123">
        <v>41265</v>
      </c>
      <c r="E12" s="21" t="s">
        <v>87</v>
      </c>
      <c r="F12" s="124" t="s">
        <v>164</v>
      </c>
      <c r="G12" s="123">
        <v>41265</v>
      </c>
      <c r="H12" s="125">
        <v>415849.12</v>
      </c>
      <c r="I12" s="24">
        <v>2926836.03</v>
      </c>
      <c r="J12" s="24">
        <v>1266877.55</v>
      </c>
      <c r="K12" s="24">
        <v>1405034.32</v>
      </c>
      <c r="L12" s="24">
        <f>+H12+I12+J12+K12</f>
        <v>6014597.0200000005</v>
      </c>
      <c r="M12" s="24">
        <v>424457.19</v>
      </c>
      <c r="N12" s="24">
        <v>2987421.53</v>
      </c>
      <c r="O12" s="24">
        <v>1293101.9099999999</v>
      </c>
      <c r="P12" s="24">
        <v>1434118.53</v>
      </c>
      <c r="Q12" s="104">
        <f t="shared" si="0"/>
        <v>6139099.1600000001</v>
      </c>
      <c r="R12" s="50">
        <f t="shared" si="1"/>
        <v>2.0699996955074518E-2</v>
      </c>
      <c r="S12" s="50">
        <f t="shared" si="2"/>
        <v>2.069998368639081E-2</v>
      </c>
      <c r="T12" s="50">
        <f t="shared" si="2"/>
        <v>2.0699998011162846E-2</v>
      </c>
      <c r="U12" s="50">
        <f t="shared" si="2"/>
        <v>2.0699995828326045E-2</v>
      </c>
      <c r="V12" s="50">
        <f t="shared" si="2"/>
        <v>2.0699999698228E-2</v>
      </c>
      <c r="W12" s="103" t="s">
        <v>244</v>
      </c>
    </row>
    <row r="13" spans="1:23" ht="15" customHeight="1">
      <c r="A13" s="106">
        <v>6</v>
      </c>
      <c r="B13" s="107" t="s">
        <v>18</v>
      </c>
      <c r="C13" s="108" t="s">
        <v>165</v>
      </c>
      <c r="D13" s="112">
        <v>41272</v>
      </c>
      <c r="E13" s="110" t="s">
        <v>87</v>
      </c>
      <c r="F13" s="111" t="s">
        <v>166</v>
      </c>
      <c r="G13" s="112">
        <v>41272</v>
      </c>
      <c r="H13" s="101">
        <v>131218.99</v>
      </c>
      <c r="I13" s="101">
        <v>795291.19</v>
      </c>
      <c r="J13" s="101">
        <v>669479.75</v>
      </c>
      <c r="K13" s="101">
        <v>297499.76</v>
      </c>
      <c r="L13" s="101">
        <f>H13+I13+J13+K13</f>
        <v>1893489.69</v>
      </c>
      <c r="M13" s="101">
        <v>176749.77</v>
      </c>
      <c r="N13" s="101">
        <v>923113.81</v>
      </c>
      <c r="O13" s="101">
        <v>814649.08</v>
      </c>
      <c r="P13" s="101">
        <v>389702.57</v>
      </c>
      <c r="Q13" s="113">
        <f t="shared" si="0"/>
        <v>2304215.23</v>
      </c>
      <c r="R13" s="102">
        <f t="shared" si="1"/>
        <v>0.21691459011852343</v>
      </c>
      <c r="S13" s="102">
        <f t="shared" si="2"/>
        <v>0.34698316150733977</v>
      </c>
      <c r="T13" s="102">
        <f t="shared" si="2"/>
        <v>0.16072430024026807</v>
      </c>
      <c r="U13" s="102">
        <f t="shared" si="2"/>
        <v>0.2168390156685096</v>
      </c>
      <c r="V13" s="102">
        <f t="shared" si="2"/>
        <v>0.30992566178876912</v>
      </c>
      <c r="W13" s="103" t="s">
        <v>243</v>
      </c>
    </row>
    <row r="14" spans="1:23" ht="15" customHeight="1">
      <c r="A14" s="67">
        <v>7</v>
      </c>
      <c r="B14" s="105" t="s">
        <v>167</v>
      </c>
      <c r="C14" s="63" t="s">
        <v>248</v>
      </c>
      <c r="D14" s="123">
        <v>41273</v>
      </c>
      <c r="E14" s="21" t="s">
        <v>87</v>
      </c>
      <c r="F14" s="65" t="s">
        <v>249</v>
      </c>
      <c r="G14" s="123">
        <v>41273</v>
      </c>
      <c r="H14" s="143">
        <v>1945780.15</v>
      </c>
      <c r="I14" s="143">
        <v>8639702.9000000004</v>
      </c>
      <c r="J14" s="143">
        <v>4395751.12</v>
      </c>
      <c r="K14" s="143">
        <v>2764279.83</v>
      </c>
      <c r="L14" s="143">
        <f>+H14+I14+J14</f>
        <v>14981234.170000002</v>
      </c>
      <c r="M14" s="104">
        <v>1999483.68</v>
      </c>
      <c r="N14" s="104">
        <v>9002586.3399999999</v>
      </c>
      <c r="O14" s="104">
        <v>4757515.07</v>
      </c>
      <c r="P14" s="24">
        <v>1434118.53</v>
      </c>
      <c r="Q14" s="104">
        <f t="shared" si="0"/>
        <v>17193703.620000001</v>
      </c>
      <c r="R14" s="50">
        <f t="shared" si="1"/>
        <v>0.14768272259107196</v>
      </c>
      <c r="S14" s="131">
        <f>+M14/H14-1</f>
        <v>2.7599998900184053E-2</v>
      </c>
      <c r="T14" s="131">
        <f>+N14/I14-1</f>
        <v>4.2001842447614735E-2</v>
      </c>
      <c r="U14" s="131">
        <f>+O14/J14-1</f>
        <v>8.2298551515810114E-2</v>
      </c>
      <c r="V14" s="149" t="s">
        <v>252</v>
      </c>
      <c r="W14" s="140" t="s">
        <v>246</v>
      </c>
    </row>
    <row r="15" spans="1:23" s="94" customFormat="1" ht="15" customHeight="1">
      <c r="A15" s="157">
        <v>8</v>
      </c>
      <c r="B15" s="144" t="s">
        <v>168</v>
      </c>
      <c r="C15" s="108" t="s">
        <v>250</v>
      </c>
      <c r="D15" s="146">
        <v>41273</v>
      </c>
      <c r="E15" s="147" t="s">
        <v>87</v>
      </c>
      <c r="F15" s="111" t="s">
        <v>251</v>
      </c>
      <c r="G15" s="146">
        <v>41273</v>
      </c>
      <c r="H15" s="115">
        <v>349320.03</v>
      </c>
      <c r="I15" s="148">
        <v>669497.73</v>
      </c>
      <c r="J15" s="145">
        <v>568073.23</v>
      </c>
      <c r="K15" s="145">
        <v>780574.49</v>
      </c>
      <c r="L15" s="145">
        <f>+H15+I15+J15+K15</f>
        <v>2367465.48</v>
      </c>
      <c r="M15" s="114">
        <v>358961.23</v>
      </c>
      <c r="N15" s="114">
        <v>687975.87</v>
      </c>
      <c r="O15" s="114">
        <v>583752.05000000005</v>
      </c>
      <c r="P15" s="114">
        <v>802118.35</v>
      </c>
      <c r="Q15" s="145">
        <f t="shared" si="0"/>
        <v>2432807.5</v>
      </c>
      <c r="R15" s="102">
        <f t="shared" si="1"/>
        <v>2.7599988490645266E-2</v>
      </c>
      <c r="S15" s="102">
        <v>0</v>
      </c>
      <c r="T15" s="102">
        <v>0</v>
      </c>
      <c r="U15" s="102">
        <v>0</v>
      </c>
      <c r="V15" s="102">
        <v>0</v>
      </c>
      <c r="W15" s="119" t="s">
        <v>244</v>
      </c>
    </row>
    <row r="16" spans="1:23" ht="15" customHeight="1">
      <c r="A16" s="61">
        <v>9</v>
      </c>
      <c r="B16" s="62" t="s">
        <v>169</v>
      </c>
      <c r="C16" s="63" t="s">
        <v>170</v>
      </c>
      <c r="D16" s="64">
        <v>41273</v>
      </c>
      <c r="E16" s="81" t="s">
        <v>87</v>
      </c>
      <c r="F16" s="65" t="s">
        <v>171</v>
      </c>
      <c r="G16" s="64">
        <v>41273</v>
      </c>
      <c r="H16" s="66">
        <v>594091.80000000005</v>
      </c>
      <c r="I16" s="66">
        <v>8916483.7100000009</v>
      </c>
      <c r="J16" s="66">
        <v>2747500.57</v>
      </c>
      <c r="K16" s="66">
        <v>2403032.69</v>
      </c>
      <c r="L16" s="66">
        <f>SUM(H16:K16)</f>
        <v>14661108.770000001</v>
      </c>
      <c r="M16" s="66">
        <v>594091.80000000005</v>
      </c>
      <c r="N16" s="66">
        <v>8916483.7100000009</v>
      </c>
      <c r="O16" s="66">
        <v>2747500.57</v>
      </c>
      <c r="P16" s="66">
        <v>2403032.69</v>
      </c>
      <c r="Q16" s="80">
        <f t="shared" si="0"/>
        <v>14661108.770000001</v>
      </c>
      <c r="R16" s="50">
        <f t="shared" si="1"/>
        <v>0</v>
      </c>
      <c r="S16" s="50">
        <f t="shared" ref="S16:S34" si="3">+M16/H16-1</f>
        <v>0</v>
      </c>
      <c r="T16" s="50">
        <f t="shared" ref="T16:T34" si="4">+N16/I16-1</f>
        <v>0</v>
      </c>
      <c r="U16" s="50">
        <f t="shared" ref="U16:U34" si="5">+O16/J16-1</f>
        <v>0</v>
      </c>
      <c r="V16" s="50">
        <f t="shared" ref="V16:V34" si="6">+P16/K16-1</f>
        <v>0</v>
      </c>
      <c r="W16" s="103" t="s">
        <v>242</v>
      </c>
    </row>
    <row r="17" spans="1:24" s="127" customFormat="1" ht="15" customHeight="1">
      <c r="A17" s="106">
        <v>10</v>
      </c>
      <c r="B17" s="107" t="s">
        <v>20</v>
      </c>
      <c r="C17" s="108" t="s">
        <v>172</v>
      </c>
      <c r="D17" s="112">
        <v>41273</v>
      </c>
      <c r="E17" s="110" t="s">
        <v>87</v>
      </c>
      <c r="F17" s="111" t="s">
        <v>173</v>
      </c>
      <c r="G17" s="112">
        <v>41273</v>
      </c>
      <c r="H17" s="101">
        <v>681622.59</v>
      </c>
      <c r="I17" s="101">
        <v>3687419.14</v>
      </c>
      <c r="J17" s="101">
        <v>1943303.78</v>
      </c>
      <c r="K17" s="101">
        <v>2231418.1800000002</v>
      </c>
      <c r="L17" s="101">
        <f>SUM(H17:K17)</f>
        <v>8543763.6900000013</v>
      </c>
      <c r="M17" s="101">
        <v>1475750.32</v>
      </c>
      <c r="N17" s="101">
        <v>5190899.46</v>
      </c>
      <c r="O17" s="101">
        <v>2835867.52</v>
      </c>
      <c r="P17" s="101">
        <v>3050796.69</v>
      </c>
      <c r="Q17" s="115">
        <f t="shared" si="0"/>
        <v>12553313.99</v>
      </c>
      <c r="R17" s="102">
        <f t="shared" si="1"/>
        <v>0.4692955523445661</v>
      </c>
      <c r="S17" s="102">
        <f t="shared" si="3"/>
        <v>1.1650548876321722</v>
      </c>
      <c r="T17" s="102">
        <f t="shared" si="4"/>
        <v>0.40773241742190436</v>
      </c>
      <c r="U17" s="102">
        <f t="shared" si="5"/>
        <v>0.45930221985159725</v>
      </c>
      <c r="V17" s="102">
        <f t="shared" si="6"/>
        <v>0.36720078618343055</v>
      </c>
      <c r="W17" s="126" t="s">
        <v>243</v>
      </c>
    </row>
    <row r="18" spans="1:24" ht="15" customHeight="1">
      <c r="A18" s="88">
        <v>11</v>
      </c>
      <c r="B18" s="89" t="s">
        <v>21</v>
      </c>
      <c r="C18" s="90" t="s">
        <v>174</v>
      </c>
      <c r="D18" s="91">
        <v>41266</v>
      </c>
      <c r="E18" s="92" t="s">
        <v>87</v>
      </c>
      <c r="F18" s="93" t="s">
        <v>175</v>
      </c>
      <c r="G18" s="91">
        <v>41266</v>
      </c>
      <c r="H18" s="24">
        <v>501488.74</v>
      </c>
      <c r="I18" s="24">
        <v>5074181.92</v>
      </c>
      <c r="J18" s="24">
        <v>1416305.08</v>
      </c>
      <c r="K18" s="24">
        <v>2016289.11</v>
      </c>
      <c r="L18" s="24">
        <f>SUM(H18:K18)</f>
        <v>9008264.8499999996</v>
      </c>
      <c r="M18" s="24">
        <v>501488.74</v>
      </c>
      <c r="N18" s="24">
        <v>5074181.92</v>
      </c>
      <c r="O18" s="24">
        <v>1416305.08</v>
      </c>
      <c r="P18" s="24">
        <v>2016289.11</v>
      </c>
      <c r="Q18" s="80">
        <f t="shared" si="0"/>
        <v>9008264.8499999996</v>
      </c>
      <c r="R18" s="95">
        <f t="shared" si="1"/>
        <v>0</v>
      </c>
      <c r="S18" s="95">
        <f t="shared" si="3"/>
        <v>0</v>
      </c>
      <c r="T18" s="95">
        <f t="shared" si="4"/>
        <v>0</v>
      </c>
      <c r="U18" s="95">
        <f t="shared" si="5"/>
        <v>0</v>
      </c>
      <c r="V18" s="95">
        <f t="shared" si="6"/>
        <v>0</v>
      </c>
      <c r="W18" s="103" t="s">
        <v>242</v>
      </c>
    </row>
    <row r="19" spans="1:24" ht="15" customHeight="1">
      <c r="A19" s="96">
        <v>12</v>
      </c>
      <c r="B19" s="97" t="s">
        <v>22</v>
      </c>
      <c r="C19" s="98" t="s">
        <v>176</v>
      </c>
      <c r="D19" s="116">
        <v>41271</v>
      </c>
      <c r="E19" s="99" t="s">
        <v>87</v>
      </c>
      <c r="F19" s="100" t="s">
        <v>177</v>
      </c>
      <c r="G19" s="116">
        <v>41271</v>
      </c>
      <c r="H19" s="101">
        <v>2001466.23</v>
      </c>
      <c r="I19" s="101">
        <v>4090340.73</v>
      </c>
      <c r="J19" s="101">
        <v>4353227.91</v>
      </c>
      <c r="K19" s="101">
        <v>6963595.5599999996</v>
      </c>
      <c r="L19" s="101">
        <f>+H19+I19+J19+K19</f>
        <v>17408630.43</v>
      </c>
      <c r="M19" s="101">
        <v>2200205.34</v>
      </c>
      <c r="N19" s="101">
        <v>4494267.3600000003</v>
      </c>
      <c r="O19" s="101">
        <v>4789402.75</v>
      </c>
      <c r="P19" s="101">
        <v>7607844.9299999997</v>
      </c>
      <c r="Q19" s="115">
        <f t="shared" si="0"/>
        <v>19091720.379999999</v>
      </c>
      <c r="R19" s="102">
        <f t="shared" si="1"/>
        <v>9.6681353353309074E-2</v>
      </c>
      <c r="S19" s="102">
        <f t="shared" si="3"/>
        <v>9.9296759056484163E-2</v>
      </c>
      <c r="T19" s="102">
        <f t="shared" si="4"/>
        <v>9.8751340453732794E-2</v>
      </c>
      <c r="U19" s="102">
        <f t="shared" si="5"/>
        <v>0.10019572809363897</v>
      </c>
      <c r="V19" s="102">
        <f t="shared" si="6"/>
        <v>9.2516770172677898E-2</v>
      </c>
      <c r="W19" s="103" t="s">
        <v>243</v>
      </c>
    </row>
    <row r="20" spans="1:24" ht="15" customHeight="1">
      <c r="A20" s="71">
        <v>13</v>
      </c>
      <c r="B20" s="2" t="s">
        <v>23</v>
      </c>
      <c r="C20" s="28" t="s">
        <v>178</v>
      </c>
      <c r="D20" s="29">
        <v>41264</v>
      </c>
      <c r="E20" s="30" t="s">
        <v>87</v>
      </c>
      <c r="F20" s="31" t="s">
        <v>179</v>
      </c>
      <c r="G20" s="29">
        <v>41264</v>
      </c>
      <c r="H20" s="24">
        <v>5965446.1600000001</v>
      </c>
      <c r="I20" s="24">
        <v>8647134.2599999998</v>
      </c>
      <c r="J20" s="24">
        <v>14067689.380000001</v>
      </c>
      <c r="K20" s="24">
        <v>10358341.02</v>
      </c>
      <c r="L20" s="24">
        <f>SUM(H20:K20)</f>
        <v>39038610.82</v>
      </c>
      <c r="M20" s="24">
        <v>6007038.3600000003</v>
      </c>
      <c r="N20" s="24">
        <v>9267379.7599999998</v>
      </c>
      <c r="O20" s="24">
        <v>14538956.970000001</v>
      </c>
      <c r="P20" s="24">
        <v>10453441.279999999</v>
      </c>
      <c r="Q20" s="82">
        <f t="shared" si="0"/>
        <v>40266816.370000005</v>
      </c>
      <c r="R20" s="50">
        <f t="shared" si="1"/>
        <v>3.1461302648883693E-2</v>
      </c>
      <c r="S20" s="50">
        <f t="shared" si="3"/>
        <v>6.972185966388933E-3</v>
      </c>
      <c r="T20" s="50">
        <f t="shared" si="4"/>
        <v>7.1728445673514996E-2</v>
      </c>
      <c r="U20" s="50">
        <f t="shared" si="5"/>
        <v>3.3499999699311056E-2</v>
      </c>
      <c r="V20" s="50">
        <f t="shared" si="6"/>
        <v>9.1810319641321136E-3</v>
      </c>
      <c r="W20" s="103" t="s">
        <v>243</v>
      </c>
    </row>
    <row r="21" spans="1:24" ht="15" customHeight="1">
      <c r="A21" s="152">
        <v>14</v>
      </c>
      <c r="B21" s="150" t="s">
        <v>24</v>
      </c>
      <c r="C21" s="98" t="s">
        <v>253</v>
      </c>
      <c r="D21" s="153">
        <v>41266</v>
      </c>
      <c r="E21" s="154" t="s">
        <v>87</v>
      </c>
      <c r="F21" s="115" t="s">
        <v>180</v>
      </c>
      <c r="G21" s="153">
        <v>41266</v>
      </c>
      <c r="H21" s="145">
        <v>5810098.0499999998</v>
      </c>
      <c r="I21" s="145">
        <v>14763323.77</v>
      </c>
      <c r="J21" s="145">
        <v>3847213.31</v>
      </c>
      <c r="K21" s="145">
        <v>6734620.2999999998</v>
      </c>
      <c r="L21" s="145">
        <f>SUM(H21:K21)</f>
        <v>31155255.43</v>
      </c>
      <c r="M21" s="114">
        <v>5970456.7599999998</v>
      </c>
      <c r="N21" s="114">
        <v>15170791.51</v>
      </c>
      <c r="O21" s="114">
        <v>3953396.4</v>
      </c>
      <c r="P21" s="114">
        <v>6920495.8200000003</v>
      </c>
      <c r="Q21" s="145">
        <f t="shared" si="0"/>
        <v>32015140.489999998</v>
      </c>
      <c r="R21" s="102">
        <f t="shared" si="1"/>
        <v>2.7600000325209928E-2</v>
      </c>
      <c r="S21" s="102">
        <f t="shared" si="3"/>
        <v>2.760000065747592E-2</v>
      </c>
      <c r="T21" s="102">
        <f t="shared" si="4"/>
        <v>2.7600000267419489E-2</v>
      </c>
      <c r="U21" s="102">
        <f t="shared" si="5"/>
        <v>2.7600000687250548E-2</v>
      </c>
      <c r="V21" s="102">
        <f t="shared" si="6"/>
        <v>2.7599999958423771E-2</v>
      </c>
      <c r="W21" s="103" t="s">
        <v>244</v>
      </c>
      <c r="X21" s="52"/>
    </row>
    <row r="22" spans="1:24" ht="15" customHeight="1">
      <c r="A22" s="71">
        <v>15</v>
      </c>
      <c r="B22" s="2" t="s">
        <v>25</v>
      </c>
      <c r="C22" s="28" t="s">
        <v>181</v>
      </c>
      <c r="D22" s="29">
        <v>41257</v>
      </c>
      <c r="E22" s="30" t="s">
        <v>87</v>
      </c>
      <c r="F22" s="31" t="s">
        <v>182</v>
      </c>
      <c r="G22" s="29">
        <v>41257</v>
      </c>
      <c r="H22" s="24">
        <v>1390722.61</v>
      </c>
      <c r="I22" s="24">
        <v>3259345.49</v>
      </c>
      <c r="J22" s="24">
        <v>1931781.01</v>
      </c>
      <c r="K22" s="24">
        <v>4097955.6</v>
      </c>
      <c r="L22" s="24">
        <f>SUM(H22:K22)</f>
        <v>10679804.710000001</v>
      </c>
      <c r="M22" s="66">
        <v>1614538.09</v>
      </c>
      <c r="N22" s="66">
        <v>3272693.11</v>
      </c>
      <c r="O22" s="66">
        <v>1879668.22</v>
      </c>
      <c r="P22" s="66">
        <v>4398717.07</v>
      </c>
      <c r="Q22" s="82">
        <f t="shared" si="0"/>
        <v>11165616.49</v>
      </c>
      <c r="R22" s="50">
        <f t="shared" si="1"/>
        <v>4.5488826171616425E-2</v>
      </c>
      <c r="S22" s="50">
        <f t="shared" si="3"/>
        <v>0.1609346669067242</v>
      </c>
      <c r="T22" s="50">
        <f t="shared" si="4"/>
        <v>4.0951841530612043E-3</v>
      </c>
      <c r="U22" s="50">
        <f t="shared" si="5"/>
        <v>-2.6976551550219496E-2</v>
      </c>
      <c r="V22" s="50">
        <f t="shared" si="6"/>
        <v>7.3393052379581603E-2</v>
      </c>
      <c r="W22" s="103" t="s">
        <v>243</v>
      </c>
    </row>
    <row r="23" spans="1:24" ht="15" customHeight="1">
      <c r="A23" s="96">
        <v>16</v>
      </c>
      <c r="B23" s="97" t="s">
        <v>26</v>
      </c>
      <c r="C23" s="98" t="s">
        <v>183</v>
      </c>
      <c r="D23" s="116">
        <v>41272</v>
      </c>
      <c r="E23" s="99" t="s">
        <v>87</v>
      </c>
      <c r="F23" s="100" t="s">
        <v>184</v>
      </c>
      <c r="G23" s="116">
        <v>41272</v>
      </c>
      <c r="H23" s="101">
        <v>1245032.1299999999</v>
      </c>
      <c r="I23" s="101">
        <v>8058818.5300000003</v>
      </c>
      <c r="J23" s="101">
        <v>3930421.24</v>
      </c>
      <c r="K23" s="101">
        <v>4885961.41</v>
      </c>
      <c r="L23" s="145">
        <f>SUM(H23:K23)</f>
        <v>18120233.310000002</v>
      </c>
      <c r="M23" s="101">
        <v>1311063.2</v>
      </c>
      <c r="N23" s="101">
        <v>8429066.4000000004</v>
      </c>
      <c r="O23" s="101">
        <v>4051162.2</v>
      </c>
      <c r="P23" s="101">
        <v>4885961.41</v>
      </c>
      <c r="Q23" s="115">
        <f t="shared" si="0"/>
        <v>18677253.210000001</v>
      </c>
      <c r="R23" s="102">
        <f t="shared" si="1"/>
        <v>3.0740216777043194E-2</v>
      </c>
      <c r="S23" s="102">
        <f t="shared" si="3"/>
        <v>5.3035635313283036E-2</v>
      </c>
      <c r="T23" s="102">
        <f t="shared" si="4"/>
        <v>4.5943194851913338E-2</v>
      </c>
      <c r="U23" s="102">
        <f t="shared" si="5"/>
        <v>3.071959788208356E-2</v>
      </c>
      <c r="V23" s="102">
        <f t="shared" si="6"/>
        <v>0</v>
      </c>
      <c r="W23" s="140" t="s">
        <v>247</v>
      </c>
    </row>
    <row r="24" spans="1:24" ht="15" customHeight="1">
      <c r="A24" s="88">
        <v>17</v>
      </c>
      <c r="B24" s="89" t="s">
        <v>27</v>
      </c>
      <c r="C24" s="90" t="s">
        <v>185</v>
      </c>
      <c r="D24" s="91">
        <v>41273</v>
      </c>
      <c r="E24" s="92" t="s">
        <v>87</v>
      </c>
      <c r="F24" s="93" t="s">
        <v>186</v>
      </c>
      <c r="G24" s="91">
        <v>41273</v>
      </c>
      <c r="H24" s="24">
        <v>386103.97</v>
      </c>
      <c r="I24" s="24">
        <v>1887607.39</v>
      </c>
      <c r="J24" s="24">
        <v>1957540.98</v>
      </c>
      <c r="K24" s="24">
        <v>1782091.09</v>
      </c>
      <c r="L24" s="24">
        <f>+H24+I24+J24+K24</f>
        <v>6013343.4299999997</v>
      </c>
      <c r="M24" s="24">
        <v>540110</v>
      </c>
      <c r="N24" s="24">
        <v>1700274</v>
      </c>
      <c r="O24" s="24">
        <v>2665020</v>
      </c>
      <c r="P24" s="24">
        <v>5910570</v>
      </c>
      <c r="Q24" s="80">
        <f t="shared" si="0"/>
        <v>10815974</v>
      </c>
      <c r="R24" s="95">
        <f t="shared" si="1"/>
        <v>0.79866227929709321</v>
      </c>
      <c r="S24" s="95">
        <f t="shared" si="3"/>
        <v>0.39887191525122123</v>
      </c>
      <c r="T24" s="95">
        <f t="shared" si="4"/>
        <v>-9.9243831631746215E-2</v>
      </c>
      <c r="U24" s="95">
        <f t="shared" si="5"/>
        <v>0.361412112046819</v>
      </c>
      <c r="V24" s="95">
        <f t="shared" si="6"/>
        <v>2.3166486456087942</v>
      </c>
      <c r="W24" s="140" t="s">
        <v>243</v>
      </c>
    </row>
    <row r="25" spans="1:24" ht="15" customHeight="1">
      <c r="A25" s="96">
        <v>18</v>
      </c>
      <c r="B25" s="97" t="s">
        <v>28</v>
      </c>
      <c r="C25" s="98" t="s">
        <v>187</v>
      </c>
      <c r="D25" s="116">
        <v>41274</v>
      </c>
      <c r="E25" s="99" t="s">
        <v>87</v>
      </c>
      <c r="F25" s="100" t="s">
        <v>188</v>
      </c>
      <c r="G25" s="116">
        <v>41274</v>
      </c>
      <c r="H25" s="101">
        <v>1003425.73</v>
      </c>
      <c r="I25" s="101">
        <v>2165960.69</v>
      </c>
      <c r="J25" s="101">
        <v>1174312.51</v>
      </c>
      <c r="K25" s="101">
        <v>2946136.86</v>
      </c>
      <c r="L25" s="101">
        <f>H25+I25+J25+K25</f>
        <v>7289835.7899999991</v>
      </c>
      <c r="M25" s="101">
        <v>1003425.73</v>
      </c>
      <c r="N25" s="101">
        <v>2165960.69</v>
      </c>
      <c r="O25" s="101">
        <v>1174312.51</v>
      </c>
      <c r="P25" s="101">
        <v>2946136.86</v>
      </c>
      <c r="Q25" s="115">
        <f t="shared" si="0"/>
        <v>7289835.7899999991</v>
      </c>
      <c r="R25" s="102">
        <f t="shared" si="1"/>
        <v>0</v>
      </c>
      <c r="S25" s="102">
        <f t="shared" si="3"/>
        <v>0</v>
      </c>
      <c r="T25" s="102">
        <f t="shared" si="4"/>
        <v>0</v>
      </c>
      <c r="U25" s="102">
        <f t="shared" si="5"/>
        <v>0</v>
      </c>
      <c r="V25" s="102">
        <f t="shared" si="6"/>
        <v>0</v>
      </c>
      <c r="W25" s="103" t="s">
        <v>242</v>
      </c>
    </row>
    <row r="26" spans="1:24" ht="15" customHeight="1">
      <c r="A26" s="71">
        <v>19</v>
      </c>
      <c r="B26" s="72" t="s">
        <v>29</v>
      </c>
      <c r="C26" s="73" t="s">
        <v>189</v>
      </c>
      <c r="D26" s="74">
        <v>41273</v>
      </c>
      <c r="E26" s="75" t="s">
        <v>87</v>
      </c>
      <c r="F26" s="76" t="s">
        <v>190</v>
      </c>
      <c r="G26" s="74">
        <v>41273</v>
      </c>
      <c r="H26" s="66">
        <v>2773318.06</v>
      </c>
      <c r="I26" s="66">
        <v>2354589.87</v>
      </c>
      <c r="J26" s="66">
        <v>3464306.04</v>
      </c>
      <c r="K26" s="24">
        <v>3228253.91</v>
      </c>
      <c r="L26" s="66">
        <v>11820967.880000001</v>
      </c>
      <c r="M26" s="66">
        <v>2881677.21</v>
      </c>
      <c r="N26" s="66">
        <v>2395148.56</v>
      </c>
      <c r="O26" s="66">
        <v>3606368.1</v>
      </c>
      <c r="P26" s="66">
        <v>5138937.63</v>
      </c>
      <c r="Q26" s="82">
        <f t="shared" si="0"/>
        <v>14022131.5</v>
      </c>
      <c r="R26" s="50">
        <f t="shared" si="1"/>
        <v>0.18620840884985124</v>
      </c>
      <c r="S26" s="50">
        <f t="shared" si="3"/>
        <v>3.9072024072132505E-2</v>
      </c>
      <c r="T26" s="50">
        <f t="shared" si="4"/>
        <v>1.7225373521206899E-2</v>
      </c>
      <c r="U26" s="50">
        <f t="shared" si="5"/>
        <v>4.1007364349369135E-2</v>
      </c>
      <c r="V26" s="50">
        <f t="shared" si="6"/>
        <v>0.59186289965648942</v>
      </c>
      <c r="W26" s="140" t="s">
        <v>243</v>
      </c>
    </row>
    <row r="27" spans="1:24" ht="15" customHeight="1">
      <c r="A27" s="96">
        <v>20</v>
      </c>
      <c r="B27" s="98" t="s">
        <v>30</v>
      </c>
      <c r="C27" s="98" t="s">
        <v>191</v>
      </c>
      <c r="D27" s="116">
        <v>41266</v>
      </c>
      <c r="E27" s="99" t="s">
        <v>87</v>
      </c>
      <c r="F27" s="128" t="s">
        <v>192</v>
      </c>
      <c r="G27" s="116">
        <v>41266</v>
      </c>
      <c r="H27" s="101">
        <v>6429629.8700000001</v>
      </c>
      <c r="I27" s="101">
        <v>8627694.0500000007</v>
      </c>
      <c r="J27" s="101">
        <v>8670342.3000000007</v>
      </c>
      <c r="K27" s="101">
        <v>15920048.539999999</v>
      </c>
      <c r="L27" s="101">
        <f>+H27+I27+J27+K27:K27</f>
        <v>39647714.760000005</v>
      </c>
      <c r="M27" s="101">
        <v>6607087.6500000004</v>
      </c>
      <c r="N27" s="101">
        <v>8865818.4000000004</v>
      </c>
      <c r="O27" s="101">
        <v>8909642.7400000002</v>
      </c>
      <c r="P27" s="101">
        <v>16359441.869999999</v>
      </c>
      <c r="Q27" s="115">
        <f t="shared" si="0"/>
        <v>40741990.659999996</v>
      </c>
      <c r="R27" s="102">
        <f t="shared" si="1"/>
        <v>2.7599974087384016E-2</v>
      </c>
      <c r="S27" s="102">
        <f t="shared" si="3"/>
        <v>2.759999931380186E-2</v>
      </c>
      <c r="T27" s="102">
        <f t="shared" si="4"/>
        <v>2.7599999330064184E-2</v>
      </c>
      <c r="U27" s="102">
        <f t="shared" si="5"/>
        <v>2.7599883801588732E-2</v>
      </c>
      <c r="V27" s="102">
        <f t="shared" si="6"/>
        <v>2.75999993904541E-2</v>
      </c>
      <c r="W27" s="103" t="s">
        <v>244</v>
      </c>
    </row>
    <row r="28" spans="1:24" ht="15" customHeight="1">
      <c r="A28" s="71">
        <v>21</v>
      </c>
      <c r="B28" s="72" t="s">
        <v>31</v>
      </c>
      <c r="C28" s="73" t="s">
        <v>193</v>
      </c>
      <c r="D28" s="74">
        <v>41274</v>
      </c>
      <c r="E28" s="75" t="s">
        <v>87</v>
      </c>
      <c r="F28" s="76" t="s">
        <v>194</v>
      </c>
      <c r="G28" s="74">
        <v>41274</v>
      </c>
      <c r="H28" s="66">
        <v>125871.26</v>
      </c>
      <c r="I28" s="66">
        <v>804111.65</v>
      </c>
      <c r="J28" s="66">
        <v>257480.26</v>
      </c>
      <c r="K28" s="66">
        <v>1041073.03</v>
      </c>
      <c r="L28" s="66">
        <f t="shared" ref="L28:L42" si="7">SUM(H28:K28)</f>
        <v>2228536.2000000002</v>
      </c>
      <c r="M28" s="66">
        <v>442514.75</v>
      </c>
      <c r="N28" s="66">
        <v>1098330.02</v>
      </c>
      <c r="O28" s="66">
        <v>352749.17</v>
      </c>
      <c r="P28" s="66">
        <v>1612965.88</v>
      </c>
      <c r="Q28" s="130">
        <f t="shared" si="0"/>
        <v>3506559.82</v>
      </c>
      <c r="R28" s="131">
        <f t="shared" si="1"/>
        <v>0.5734812025938818</v>
      </c>
      <c r="S28" s="50">
        <f t="shared" si="3"/>
        <v>2.5156138899380212</v>
      </c>
      <c r="T28" s="50">
        <f t="shared" si="4"/>
        <v>0.36589243545967776</v>
      </c>
      <c r="U28" s="50">
        <f t="shared" si="5"/>
        <v>0.37000471414779512</v>
      </c>
      <c r="V28" s="50">
        <f t="shared" si="6"/>
        <v>0.54933019444370768</v>
      </c>
      <c r="W28" s="103" t="s">
        <v>243</v>
      </c>
    </row>
    <row r="29" spans="1:24" ht="15" customHeight="1">
      <c r="A29" s="152">
        <v>22</v>
      </c>
      <c r="B29" s="150" t="s">
        <v>195</v>
      </c>
      <c r="C29" s="98" t="s">
        <v>254</v>
      </c>
      <c r="D29" s="153">
        <v>41274</v>
      </c>
      <c r="E29" s="151" t="s">
        <v>87</v>
      </c>
      <c r="F29" s="129" t="s">
        <v>255</v>
      </c>
      <c r="G29" s="153">
        <v>41274</v>
      </c>
      <c r="H29" s="145">
        <v>235048.49</v>
      </c>
      <c r="I29" s="145">
        <v>358958.49</v>
      </c>
      <c r="J29" s="145">
        <v>75230.5</v>
      </c>
      <c r="K29" s="145">
        <v>221179.05</v>
      </c>
      <c r="L29" s="145">
        <f t="shared" si="7"/>
        <v>890416.53</v>
      </c>
      <c r="M29" s="114">
        <v>239738.96</v>
      </c>
      <c r="N29" s="114">
        <v>387134.58</v>
      </c>
      <c r="O29" s="114">
        <v>79519.44</v>
      </c>
      <c r="P29" s="114">
        <v>383470.01</v>
      </c>
      <c r="Q29" s="145">
        <f t="shared" si="0"/>
        <v>1089862.99</v>
      </c>
      <c r="R29" s="102">
        <f t="shared" si="1"/>
        <v>0.22399231514715923</v>
      </c>
      <c r="S29" s="102">
        <f t="shared" si="3"/>
        <v>1.9955329217388407E-2</v>
      </c>
      <c r="T29" s="102">
        <f t="shared" si="4"/>
        <v>7.8494006368257319E-2</v>
      </c>
      <c r="U29" s="102">
        <f t="shared" si="5"/>
        <v>5.7010653923608157E-2</v>
      </c>
      <c r="V29" s="102">
        <f t="shared" si="6"/>
        <v>0.73375376194083497</v>
      </c>
      <c r="W29" s="140" t="s">
        <v>243</v>
      </c>
    </row>
    <row r="30" spans="1:24" ht="15" customHeight="1">
      <c r="A30" s="71">
        <v>23</v>
      </c>
      <c r="B30" s="72" t="s">
        <v>33</v>
      </c>
      <c r="C30" s="73" t="s">
        <v>196</v>
      </c>
      <c r="D30" s="74">
        <v>41272</v>
      </c>
      <c r="E30" s="75" t="s">
        <v>87</v>
      </c>
      <c r="F30" s="76" t="s">
        <v>197</v>
      </c>
      <c r="G30" s="74">
        <v>41272</v>
      </c>
      <c r="H30" s="66">
        <v>1780770.02</v>
      </c>
      <c r="I30" s="66">
        <v>3379827.31</v>
      </c>
      <c r="J30" s="66">
        <v>3241974.75</v>
      </c>
      <c r="K30" s="66">
        <v>5606182.3499999996</v>
      </c>
      <c r="L30" s="66">
        <f t="shared" si="7"/>
        <v>14008754.43</v>
      </c>
      <c r="M30" s="66">
        <v>1829919.27</v>
      </c>
      <c r="N30" s="66">
        <v>3473110.54</v>
      </c>
      <c r="O30" s="66">
        <v>3331453.25</v>
      </c>
      <c r="P30" s="66">
        <v>5760912.9800000004</v>
      </c>
      <c r="Q30" s="82">
        <f t="shared" si="0"/>
        <v>14395396.040000001</v>
      </c>
      <c r="R30" s="50">
        <f t="shared" si="1"/>
        <v>2.759999912426192E-2</v>
      </c>
      <c r="S30" s="50">
        <f t="shared" si="3"/>
        <v>2.7599998566911976E-2</v>
      </c>
      <c r="T30" s="50">
        <f t="shared" si="4"/>
        <v>2.7599998888700572E-2</v>
      </c>
      <c r="U30" s="50">
        <f t="shared" si="5"/>
        <v>2.7599999043792733E-2</v>
      </c>
      <c r="V30" s="50">
        <f t="shared" si="6"/>
        <v>2.7599999489849036E-2</v>
      </c>
      <c r="W30" s="103" t="s">
        <v>244</v>
      </c>
    </row>
    <row r="31" spans="1:24" ht="15" customHeight="1">
      <c r="A31" s="96">
        <v>24</v>
      </c>
      <c r="B31" s="97" t="s">
        <v>34</v>
      </c>
      <c r="C31" s="98" t="s">
        <v>198</v>
      </c>
      <c r="D31" s="116">
        <v>41273</v>
      </c>
      <c r="E31" s="99" t="s">
        <v>87</v>
      </c>
      <c r="F31" s="100" t="s">
        <v>199</v>
      </c>
      <c r="G31" s="116">
        <v>41273</v>
      </c>
      <c r="H31" s="101">
        <v>609341.9</v>
      </c>
      <c r="I31" s="101">
        <v>3314619.58</v>
      </c>
      <c r="J31" s="101">
        <v>982046.11</v>
      </c>
      <c r="K31" s="101">
        <v>1973114.19</v>
      </c>
      <c r="L31" s="101">
        <f t="shared" si="7"/>
        <v>6879121.7799999993</v>
      </c>
      <c r="M31" s="101">
        <v>1055412.28</v>
      </c>
      <c r="N31" s="101">
        <v>5360847.38</v>
      </c>
      <c r="O31" s="101">
        <v>2085135.76</v>
      </c>
      <c r="P31" s="101">
        <v>4272298.33</v>
      </c>
      <c r="Q31" s="115">
        <f t="shared" si="0"/>
        <v>12773693.75</v>
      </c>
      <c r="R31" s="102">
        <f t="shared" si="1"/>
        <v>0.85687856073976953</v>
      </c>
      <c r="S31" s="102">
        <f t="shared" si="3"/>
        <v>0.73205269488279079</v>
      </c>
      <c r="T31" s="102">
        <f t="shared" si="4"/>
        <v>0.61733413159889672</v>
      </c>
      <c r="U31" s="102">
        <f t="shared" si="5"/>
        <v>1.1232564731609189</v>
      </c>
      <c r="V31" s="102">
        <f t="shared" si="6"/>
        <v>1.165256502463246</v>
      </c>
      <c r="W31" s="140" t="s">
        <v>243</v>
      </c>
    </row>
    <row r="32" spans="1:24" ht="15" customHeight="1">
      <c r="A32" s="71">
        <v>25</v>
      </c>
      <c r="B32" s="72" t="s">
        <v>35</v>
      </c>
      <c r="C32" s="73" t="s">
        <v>200</v>
      </c>
      <c r="D32" s="74">
        <v>41273</v>
      </c>
      <c r="E32" s="75" t="s">
        <v>87</v>
      </c>
      <c r="F32" s="76" t="s">
        <v>201</v>
      </c>
      <c r="G32" s="74">
        <v>41273</v>
      </c>
      <c r="H32" s="66">
        <v>244221.72</v>
      </c>
      <c r="I32" s="66">
        <v>349815.41</v>
      </c>
      <c r="J32" s="66">
        <v>203753.95</v>
      </c>
      <c r="K32" s="66">
        <v>503555.53</v>
      </c>
      <c r="L32" s="66">
        <f t="shared" si="7"/>
        <v>1301346.6100000001</v>
      </c>
      <c r="M32" s="66">
        <v>244221.72</v>
      </c>
      <c r="N32" s="66">
        <v>349815.41</v>
      </c>
      <c r="O32" s="66">
        <v>203753.95</v>
      </c>
      <c r="P32" s="66">
        <v>503555.53</v>
      </c>
      <c r="Q32" s="82">
        <f t="shared" si="0"/>
        <v>1301346.6100000001</v>
      </c>
      <c r="R32" s="50">
        <f t="shared" si="1"/>
        <v>0</v>
      </c>
      <c r="S32" s="50">
        <f t="shared" si="3"/>
        <v>0</v>
      </c>
      <c r="T32" s="50">
        <f t="shared" si="4"/>
        <v>0</v>
      </c>
      <c r="U32" s="50">
        <f t="shared" si="5"/>
        <v>0</v>
      </c>
      <c r="V32" s="50">
        <f t="shared" si="6"/>
        <v>0</v>
      </c>
      <c r="W32" s="103" t="s">
        <v>242</v>
      </c>
    </row>
    <row r="33" spans="1:24" ht="15" customHeight="1">
      <c r="A33" s="96">
        <v>26</v>
      </c>
      <c r="B33" s="97" t="s">
        <v>36</v>
      </c>
      <c r="C33" s="98" t="s">
        <v>202</v>
      </c>
      <c r="D33" s="116">
        <v>41273</v>
      </c>
      <c r="E33" s="99" t="s">
        <v>87</v>
      </c>
      <c r="F33" s="100" t="s">
        <v>203</v>
      </c>
      <c r="G33" s="116">
        <v>41273</v>
      </c>
      <c r="H33" s="101">
        <v>132168.21</v>
      </c>
      <c r="I33" s="101">
        <v>199020.08</v>
      </c>
      <c r="J33" s="101">
        <v>129095.62</v>
      </c>
      <c r="K33" s="101">
        <v>129986.26</v>
      </c>
      <c r="L33" s="101">
        <f t="shared" si="7"/>
        <v>590270.16999999993</v>
      </c>
      <c r="M33" s="101">
        <v>132168.21</v>
      </c>
      <c r="N33" s="101">
        <v>199020.09</v>
      </c>
      <c r="O33" s="101">
        <v>129095.62</v>
      </c>
      <c r="P33" s="101">
        <v>129986.26</v>
      </c>
      <c r="Q33" s="115">
        <f t="shared" si="0"/>
        <v>590270.17999999993</v>
      </c>
      <c r="R33" s="102">
        <f t="shared" si="1"/>
        <v>1.6941394731517789E-8</v>
      </c>
      <c r="S33" s="102">
        <f t="shared" si="3"/>
        <v>0</v>
      </c>
      <c r="T33" s="102">
        <f t="shared" si="4"/>
        <v>5.0246186322766562E-8</v>
      </c>
      <c r="U33" s="102">
        <f t="shared" si="5"/>
        <v>0</v>
      </c>
      <c r="V33" s="102">
        <f t="shared" si="6"/>
        <v>0</v>
      </c>
      <c r="W33" s="103" t="s">
        <v>242</v>
      </c>
    </row>
    <row r="34" spans="1:24" ht="15" customHeight="1">
      <c r="A34" s="77">
        <v>27</v>
      </c>
      <c r="B34" s="78" t="s">
        <v>37</v>
      </c>
      <c r="C34" s="73" t="s">
        <v>204</v>
      </c>
      <c r="D34" s="79">
        <v>41272</v>
      </c>
      <c r="E34" s="75" t="s">
        <v>87</v>
      </c>
      <c r="F34" s="76" t="s">
        <v>205</v>
      </c>
      <c r="G34" s="79">
        <v>41272</v>
      </c>
      <c r="H34" s="66">
        <v>1429643.99</v>
      </c>
      <c r="I34" s="66">
        <v>4649472.71</v>
      </c>
      <c r="J34" s="66">
        <v>1265748.28</v>
      </c>
      <c r="K34" s="66">
        <v>2111977.83</v>
      </c>
      <c r="L34" s="66">
        <f t="shared" si="7"/>
        <v>9456842.8100000005</v>
      </c>
      <c r="M34" s="66">
        <v>1410976.79</v>
      </c>
      <c r="N34" s="66">
        <v>4680611.1399999997</v>
      </c>
      <c r="O34" s="66">
        <v>1263399.28</v>
      </c>
      <c r="P34" s="66">
        <v>2106958.3199999998</v>
      </c>
      <c r="Q34" s="82">
        <f t="shared" si="0"/>
        <v>9461945.5299999993</v>
      </c>
      <c r="R34" s="50">
        <f t="shared" si="1"/>
        <v>5.3957965702911004E-4</v>
      </c>
      <c r="S34" s="50">
        <f t="shared" si="3"/>
        <v>-1.3057236718072684E-2</v>
      </c>
      <c r="T34" s="50">
        <f t="shared" si="4"/>
        <v>6.6971959923600721E-3</v>
      </c>
      <c r="U34" s="50">
        <f t="shared" si="5"/>
        <v>-1.8558192312929656E-3</v>
      </c>
      <c r="V34" s="50">
        <f t="shared" si="6"/>
        <v>-2.376686880278589E-3</v>
      </c>
      <c r="W34" s="103" t="s">
        <v>243</v>
      </c>
    </row>
    <row r="35" spans="1:24" s="127" customFormat="1" ht="15" customHeight="1">
      <c r="A35" s="96">
        <v>28</v>
      </c>
      <c r="B35" s="97" t="s">
        <v>38</v>
      </c>
      <c r="C35" s="98" t="s">
        <v>206</v>
      </c>
      <c r="D35" s="116">
        <v>41272</v>
      </c>
      <c r="E35" s="99" t="s">
        <v>87</v>
      </c>
      <c r="F35" s="100" t="s">
        <v>207</v>
      </c>
      <c r="G35" s="116">
        <v>41272</v>
      </c>
      <c r="H35" s="101">
        <v>67306.429999999993</v>
      </c>
      <c r="I35" s="101">
        <v>244184.19</v>
      </c>
      <c r="J35" s="101">
        <v>177214.07</v>
      </c>
      <c r="K35" s="117" t="s">
        <v>208</v>
      </c>
      <c r="L35" s="101">
        <f t="shared" si="7"/>
        <v>488704.69</v>
      </c>
      <c r="M35" s="101">
        <v>326171.3</v>
      </c>
      <c r="N35" s="101">
        <v>549461.9</v>
      </c>
      <c r="O35" s="101">
        <v>435046.22</v>
      </c>
      <c r="P35" s="101">
        <v>1372586.72</v>
      </c>
      <c r="Q35" s="115">
        <f>+M35+N35+O35</f>
        <v>1310679.42</v>
      </c>
      <c r="R35" s="102">
        <f t="shared" si="1"/>
        <v>1.6819456551562864</v>
      </c>
      <c r="S35" s="102">
        <f t="shared" ref="S35:S45" si="8">+M35/H35-1</f>
        <v>3.8460644844779317</v>
      </c>
      <c r="T35" s="102">
        <f t="shared" ref="T35:T45" si="9">+N35/I35-1</f>
        <v>1.2501944126685678</v>
      </c>
      <c r="U35" s="102">
        <f t="shared" ref="U35:U45" si="10">+O35/J35-1</f>
        <v>1.4549191833357247</v>
      </c>
      <c r="V35" s="102" t="s">
        <v>245</v>
      </c>
      <c r="W35" s="126" t="s">
        <v>243</v>
      </c>
    </row>
    <row r="36" spans="1:24" s="94" customFormat="1" ht="15" customHeight="1">
      <c r="A36" s="88">
        <v>29</v>
      </c>
      <c r="B36" s="89" t="s">
        <v>39</v>
      </c>
      <c r="C36" s="90" t="s">
        <v>209</v>
      </c>
      <c r="D36" s="91">
        <v>41272</v>
      </c>
      <c r="E36" s="92" t="s">
        <v>87</v>
      </c>
      <c r="F36" s="93" t="s">
        <v>210</v>
      </c>
      <c r="G36" s="91">
        <v>41272</v>
      </c>
      <c r="H36" s="24">
        <v>2406411.9900000002</v>
      </c>
      <c r="I36" s="24">
        <v>5759173.1100000003</v>
      </c>
      <c r="J36" s="24">
        <v>10808761.15</v>
      </c>
      <c r="K36" s="24">
        <v>15540408.23</v>
      </c>
      <c r="L36" s="24">
        <f t="shared" si="7"/>
        <v>34514754.480000004</v>
      </c>
      <c r="M36" s="24">
        <v>2446252.12</v>
      </c>
      <c r="N36" s="24">
        <v>5870401.0899999999</v>
      </c>
      <c r="O36" s="24">
        <v>11030160.800000001</v>
      </c>
      <c r="P36" s="24">
        <v>16479085.710000001</v>
      </c>
      <c r="Q36" s="118">
        <f t="shared" ref="Q36:Q47" si="11">+M36+N36+O36+P36</f>
        <v>35825899.719999999</v>
      </c>
      <c r="R36" s="95">
        <f t="shared" si="1"/>
        <v>3.7987963691288984E-2</v>
      </c>
      <c r="S36" s="95">
        <f t="shared" si="8"/>
        <v>1.6555822596279413E-2</v>
      </c>
      <c r="T36" s="95">
        <f t="shared" si="9"/>
        <v>1.931318574308305E-2</v>
      </c>
      <c r="U36" s="95">
        <f t="shared" si="10"/>
        <v>2.0483351137794426E-2</v>
      </c>
      <c r="V36" s="95">
        <f t="shared" ref="V36:V50" si="12">+P36/K36-1</f>
        <v>6.0402369494253705E-2</v>
      </c>
      <c r="W36" s="119" t="s">
        <v>243</v>
      </c>
    </row>
    <row r="37" spans="1:24" ht="15" customHeight="1">
      <c r="A37" s="96">
        <v>30</v>
      </c>
      <c r="B37" s="97" t="s">
        <v>40</v>
      </c>
      <c r="C37" s="98" t="s">
        <v>211</v>
      </c>
      <c r="D37" s="116">
        <v>41271</v>
      </c>
      <c r="E37" s="99" t="s">
        <v>87</v>
      </c>
      <c r="F37" s="100" t="s">
        <v>212</v>
      </c>
      <c r="G37" s="116">
        <v>41271</v>
      </c>
      <c r="H37" s="101">
        <v>4843626.62</v>
      </c>
      <c r="I37" s="101">
        <v>9862934.5600000005</v>
      </c>
      <c r="J37" s="101">
        <v>11979678.08</v>
      </c>
      <c r="K37" s="101">
        <v>26947465.66</v>
      </c>
      <c r="L37" s="101">
        <f t="shared" si="7"/>
        <v>53633704.920000002</v>
      </c>
      <c r="M37" s="101">
        <v>5134368.66</v>
      </c>
      <c r="N37" s="101">
        <v>9977599.5700000003</v>
      </c>
      <c r="O37" s="101">
        <v>12310709.75</v>
      </c>
      <c r="P37" s="101">
        <v>28133941.800000001</v>
      </c>
      <c r="Q37" s="113">
        <f t="shared" si="11"/>
        <v>55556619.780000001</v>
      </c>
      <c r="R37" s="102">
        <f t="shared" si="1"/>
        <v>3.5852732211362648E-2</v>
      </c>
      <c r="S37" s="102">
        <f t="shared" si="8"/>
        <v>6.0025692071202563E-2</v>
      </c>
      <c r="T37" s="102">
        <f t="shared" si="9"/>
        <v>1.162585124158011E-2</v>
      </c>
      <c r="U37" s="102">
        <f t="shared" si="10"/>
        <v>2.7632768409082242E-2</v>
      </c>
      <c r="V37" s="102">
        <f t="shared" si="12"/>
        <v>4.4029229129371128E-2</v>
      </c>
      <c r="W37" s="140" t="s">
        <v>243</v>
      </c>
    </row>
    <row r="38" spans="1:24" s="46" customFormat="1" ht="15" customHeight="1">
      <c r="A38" s="71">
        <v>31</v>
      </c>
      <c r="B38" s="72" t="s">
        <v>41</v>
      </c>
      <c r="C38" s="73" t="s">
        <v>213</v>
      </c>
      <c r="D38" s="74">
        <v>41273</v>
      </c>
      <c r="E38" s="75" t="s">
        <v>87</v>
      </c>
      <c r="F38" s="76" t="s">
        <v>214</v>
      </c>
      <c r="G38" s="74">
        <v>41273</v>
      </c>
      <c r="H38" s="66">
        <v>1069709.93</v>
      </c>
      <c r="I38" s="66">
        <v>1725077.03</v>
      </c>
      <c r="J38" s="66">
        <v>1874868.23</v>
      </c>
      <c r="K38" s="66">
        <v>1241659.67</v>
      </c>
      <c r="L38" s="66">
        <f t="shared" si="7"/>
        <v>5911314.8599999994</v>
      </c>
      <c r="M38" s="66">
        <v>1160178.33</v>
      </c>
      <c r="N38" s="66">
        <v>2242813.04</v>
      </c>
      <c r="O38" s="66">
        <v>2100623.15</v>
      </c>
      <c r="P38" s="66">
        <v>1594988.85</v>
      </c>
      <c r="Q38" s="130">
        <f t="shared" si="11"/>
        <v>7098603.3699999992</v>
      </c>
      <c r="R38" s="50">
        <f t="shared" si="1"/>
        <v>0.20085015569615594</v>
      </c>
      <c r="S38" s="50">
        <f t="shared" si="8"/>
        <v>8.4572833683987714E-2</v>
      </c>
      <c r="T38" s="50">
        <f t="shared" si="9"/>
        <v>0.30012341535844334</v>
      </c>
      <c r="U38" s="50">
        <f t="shared" si="10"/>
        <v>0.12041108617003982</v>
      </c>
      <c r="V38" s="50">
        <f t="shared" si="12"/>
        <v>0.28456201690113692</v>
      </c>
      <c r="W38" s="103" t="s">
        <v>243</v>
      </c>
    </row>
    <row r="39" spans="1:24" ht="15" customHeight="1">
      <c r="A39" s="132">
        <v>32</v>
      </c>
      <c r="B39" s="97" t="s">
        <v>42</v>
      </c>
      <c r="C39" s="98" t="s">
        <v>215</v>
      </c>
      <c r="D39" s="116">
        <v>41271</v>
      </c>
      <c r="E39" s="99" t="s">
        <v>87</v>
      </c>
      <c r="F39" s="100" t="s">
        <v>216</v>
      </c>
      <c r="G39" s="116">
        <v>41271</v>
      </c>
      <c r="H39" s="101">
        <v>911887.03</v>
      </c>
      <c r="I39" s="101">
        <v>14125517.08</v>
      </c>
      <c r="J39" s="101">
        <v>5049488.79</v>
      </c>
      <c r="K39" s="101">
        <v>6439409.1799999997</v>
      </c>
      <c r="L39" s="101">
        <f t="shared" si="7"/>
        <v>26526302.079999998</v>
      </c>
      <c r="M39" s="101">
        <v>937055.11</v>
      </c>
      <c r="N39" s="101">
        <v>14515381.35</v>
      </c>
      <c r="O39" s="101">
        <v>5188854.68</v>
      </c>
      <c r="P39" s="101">
        <v>6617136.8700000001</v>
      </c>
      <c r="Q39" s="113">
        <f t="shared" si="11"/>
        <v>27258428.010000002</v>
      </c>
      <c r="R39" s="102">
        <f t="shared" si="1"/>
        <v>2.7599999720730128E-2</v>
      </c>
      <c r="S39" s="102">
        <f t="shared" si="8"/>
        <v>2.7599997776040164E-2</v>
      </c>
      <c r="T39" s="102">
        <f t="shared" si="9"/>
        <v>2.7599999900322247E-2</v>
      </c>
      <c r="U39" s="102">
        <f t="shared" si="10"/>
        <v>2.7599999880383974E-2</v>
      </c>
      <c r="V39" s="102">
        <f t="shared" si="12"/>
        <v>2.7599999476970671E-2</v>
      </c>
      <c r="W39" s="103" t="s">
        <v>244</v>
      </c>
    </row>
    <row r="40" spans="1:24" ht="15" customHeight="1">
      <c r="A40" s="88">
        <v>33</v>
      </c>
      <c r="B40" s="89" t="s">
        <v>43</v>
      </c>
      <c r="C40" s="90" t="s">
        <v>217</v>
      </c>
      <c r="D40" s="91">
        <v>41261</v>
      </c>
      <c r="E40" s="92" t="s">
        <v>87</v>
      </c>
      <c r="F40" s="93" t="s">
        <v>218</v>
      </c>
      <c r="G40" s="91">
        <v>41261</v>
      </c>
      <c r="H40" s="24">
        <v>2649780.21</v>
      </c>
      <c r="I40" s="24">
        <v>9438529.6799999997</v>
      </c>
      <c r="J40" s="24">
        <v>8125989.6799999997</v>
      </c>
      <c r="K40" s="24">
        <v>9776224.5399999991</v>
      </c>
      <c r="L40" s="24">
        <f t="shared" si="7"/>
        <v>29990524.109999999</v>
      </c>
      <c r="M40" s="24">
        <v>2659344.96</v>
      </c>
      <c r="N40" s="24">
        <v>9589099.8800000008</v>
      </c>
      <c r="O40" s="24">
        <v>11047216.960000001</v>
      </c>
      <c r="P40" s="24">
        <v>12947577.630000001</v>
      </c>
      <c r="Q40" s="118">
        <f t="shared" si="11"/>
        <v>36243239.43</v>
      </c>
      <c r="R40" s="50">
        <f t="shared" si="1"/>
        <v>0.20848969818153673</v>
      </c>
      <c r="S40" s="50">
        <f t="shared" si="8"/>
        <v>3.6096390047384297E-3</v>
      </c>
      <c r="T40" s="50">
        <f t="shared" si="9"/>
        <v>1.5952717754234014E-2</v>
      </c>
      <c r="U40" s="50">
        <f t="shared" si="10"/>
        <v>0.35949187668670546</v>
      </c>
      <c r="V40" s="50">
        <f t="shared" si="12"/>
        <v>0.32439446097255886</v>
      </c>
      <c r="W40" s="103" t="s">
        <v>243</v>
      </c>
    </row>
    <row r="41" spans="1:24" ht="15" customHeight="1">
      <c r="A41" s="96">
        <v>34</v>
      </c>
      <c r="B41" s="97" t="s">
        <v>44</v>
      </c>
      <c r="C41" s="98" t="s">
        <v>219</v>
      </c>
      <c r="D41" s="116">
        <v>41263</v>
      </c>
      <c r="E41" s="99" t="s">
        <v>87</v>
      </c>
      <c r="F41" s="100" t="s">
        <v>220</v>
      </c>
      <c r="G41" s="116">
        <v>41263</v>
      </c>
      <c r="H41" s="101">
        <v>1209833.27</v>
      </c>
      <c r="I41" s="101">
        <v>6028813.7300000004</v>
      </c>
      <c r="J41" s="101">
        <v>2263453.54</v>
      </c>
      <c r="K41" s="101">
        <v>3735282.85</v>
      </c>
      <c r="L41" s="101">
        <f t="shared" si="7"/>
        <v>13237383.389999999</v>
      </c>
      <c r="M41" s="101">
        <v>1209833.27</v>
      </c>
      <c r="N41" s="101">
        <v>6082148.6100000003</v>
      </c>
      <c r="O41" s="101">
        <v>2263453.54</v>
      </c>
      <c r="P41" s="101">
        <v>3735282.85</v>
      </c>
      <c r="Q41" s="113">
        <f t="shared" si="11"/>
        <v>13290718.270000001</v>
      </c>
      <c r="R41" s="102">
        <f t="shared" si="1"/>
        <v>4.0291104690897139E-3</v>
      </c>
      <c r="S41" s="102">
        <f t="shared" si="8"/>
        <v>0</v>
      </c>
      <c r="T41" s="102">
        <f t="shared" si="9"/>
        <v>8.8466624428285012E-3</v>
      </c>
      <c r="U41" s="102">
        <f t="shared" si="10"/>
        <v>0</v>
      </c>
      <c r="V41" s="102">
        <f t="shared" si="12"/>
        <v>0</v>
      </c>
      <c r="W41" s="103" t="s">
        <v>247</v>
      </c>
    </row>
    <row r="42" spans="1:24" ht="15" customHeight="1">
      <c r="A42" s="133">
        <v>35</v>
      </c>
      <c r="B42" s="134" t="s">
        <v>147</v>
      </c>
      <c r="C42" s="135" t="s">
        <v>221</v>
      </c>
      <c r="D42" s="136">
        <v>41265</v>
      </c>
      <c r="E42" s="137" t="s">
        <v>87</v>
      </c>
      <c r="F42" s="138" t="s">
        <v>222</v>
      </c>
      <c r="G42" s="47">
        <v>41265</v>
      </c>
      <c r="H42" s="45">
        <v>204524.69</v>
      </c>
      <c r="I42" s="45">
        <v>211334.67</v>
      </c>
      <c r="J42" s="45">
        <v>362363.88</v>
      </c>
      <c r="K42" s="45">
        <v>522300.25</v>
      </c>
      <c r="L42" s="45">
        <f t="shared" si="7"/>
        <v>1300523.49</v>
      </c>
      <c r="M42" s="24">
        <v>215053.14</v>
      </c>
      <c r="N42" s="24">
        <v>236674.35</v>
      </c>
      <c r="O42" s="24">
        <v>432919.37</v>
      </c>
      <c r="P42" s="24">
        <v>653947</v>
      </c>
      <c r="Q42" s="118">
        <f t="shared" si="11"/>
        <v>1538593.8599999999</v>
      </c>
      <c r="R42" s="50">
        <f t="shared" si="1"/>
        <v>0.18305733947181513</v>
      </c>
      <c r="S42" s="50">
        <f t="shared" si="8"/>
        <v>5.1477648004258025E-2</v>
      </c>
      <c r="T42" s="50">
        <f t="shared" si="9"/>
        <v>0.11990309020285217</v>
      </c>
      <c r="U42" s="50">
        <f t="shared" si="10"/>
        <v>0.19470894836427965</v>
      </c>
      <c r="V42" s="50">
        <f t="shared" si="12"/>
        <v>0.2520518609746023</v>
      </c>
      <c r="W42" s="103" t="s">
        <v>243</v>
      </c>
    </row>
    <row r="43" spans="1:24" ht="15" customHeight="1">
      <c r="A43" s="96">
        <v>36</v>
      </c>
      <c r="B43" s="97" t="s">
        <v>45</v>
      </c>
      <c r="C43" s="98" t="s">
        <v>223</v>
      </c>
      <c r="D43" s="116">
        <v>41271</v>
      </c>
      <c r="E43" s="99" t="s">
        <v>87</v>
      </c>
      <c r="F43" s="100" t="s">
        <v>224</v>
      </c>
      <c r="G43" s="116">
        <v>41271</v>
      </c>
      <c r="H43" s="101">
        <v>147111.9</v>
      </c>
      <c r="I43" s="101">
        <v>213138.3</v>
      </c>
      <c r="J43" s="101">
        <v>188660.75</v>
      </c>
      <c r="K43" s="101">
        <v>307607.33</v>
      </c>
      <c r="L43" s="139">
        <f>SUM(G43:K43)</f>
        <v>897789.28</v>
      </c>
      <c r="M43" s="101">
        <v>147111.4</v>
      </c>
      <c r="N43" s="101">
        <v>213138.3</v>
      </c>
      <c r="O43" s="101">
        <v>188660.75</v>
      </c>
      <c r="P43" s="101">
        <v>307607.33</v>
      </c>
      <c r="Q43" s="113">
        <f t="shared" si="11"/>
        <v>856517.78</v>
      </c>
      <c r="R43" s="102">
        <f t="shared" si="1"/>
        <v>-4.5970141234032091E-2</v>
      </c>
      <c r="S43" s="102">
        <f t="shared" si="8"/>
        <v>-3.3987733147888832E-6</v>
      </c>
      <c r="T43" s="102">
        <f t="shared" si="9"/>
        <v>0</v>
      </c>
      <c r="U43" s="102">
        <f t="shared" si="10"/>
        <v>0</v>
      </c>
      <c r="V43" s="102">
        <f t="shared" si="12"/>
        <v>0</v>
      </c>
      <c r="W43" s="103" t="s">
        <v>242</v>
      </c>
    </row>
    <row r="44" spans="1:24" ht="15" customHeight="1">
      <c r="A44" s="71">
        <v>37</v>
      </c>
      <c r="B44" s="2" t="s">
        <v>46</v>
      </c>
      <c r="C44" s="28" t="s">
        <v>225</v>
      </c>
      <c r="D44" s="29">
        <v>41272</v>
      </c>
      <c r="E44" s="30" t="s">
        <v>87</v>
      </c>
      <c r="F44" s="31" t="s">
        <v>226</v>
      </c>
      <c r="G44" s="29">
        <v>41272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>SUM(H44:K44)</f>
        <v>64450515.32</v>
      </c>
      <c r="M44" s="24">
        <v>6343862.3200000003</v>
      </c>
      <c r="N44" s="24">
        <v>15678574.289999999</v>
      </c>
      <c r="O44" s="24">
        <v>25839211.629999999</v>
      </c>
      <c r="P44" s="24">
        <v>26823287.07</v>
      </c>
      <c r="Q44" s="118">
        <f t="shared" si="11"/>
        <v>74684935.310000002</v>
      </c>
      <c r="R44" s="50">
        <f t="shared" si="1"/>
        <v>0.15879500635775523</v>
      </c>
      <c r="S44" s="50">
        <f t="shared" si="8"/>
        <v>4.8891481913073465E-2</v>
      </c>
      <c r="T44" s="50">
        <f t="shared" si="9"/>
        <v>0.10939529485116317</v>
      </c>
      <c r="U44" s="50">
        <f t="shared" si="10"/>
        <v>0.18353099145927931</v>
      </c>
      <c r="V44" s="50">
        <f t="shared" si="12"/>
        <v>0.19546635901278697</v>
      </c>
      <c r="W44" s="103" t="s">
        <v>243</v>
      </c>
    </row>
    <row r="45" spans="1:24" ht="15" customHeight="1">
      <c r="A45" s="152">
        <v>38</v>
      </c>
      <c r="B45" s="150" t="s">
        <v>47</v>
      </c>
      <c r="C45" s="98" t="s">
        <v>256</v>
      </c>
      <c r="D45" s="153">
        <v>41272</v>
      </c>
      <c r="E45" s="154" t="s">
        <v>87</v>
      </c>
      <c r="F45" s="155" t="s">
        <v>227</v>
      </c>
      <c r="G45" s="153">
        <v>41272</v>
      </c>
      <c r="H45" s="145">
        <v>2928191.51</v>
      </c>
      <c r="I45" s="145">
        <v>16469041.51</v>
      </c>
      <c r="J45" s="145">
        <v>5699911.0599999996</v>
      </c>
      <c r="K45" s="145">
        <v>5871948.4000000004</v>
      </c>
      <c r="L45" s="145">
        <f>+H45+I45+J45+K45</f>
        <v>30969092.479999997</v>
      </c>
      <c r="M45" s="114">
        <v>3105072.17</v>
      </c>
      <c r="N45" s="114">
        <v>17241781.84</v>
      </c>
      <c r="O45" s="114">
        <v>5951052.8700000001</v>
      </c>
      <c r="P45" s="114">
        <v>6133552.0899999999</v>
      </c>
      <c r="Q45" s="145">
        <f t="shared" si="11"/>
        <v>32431458.969999999</v>
      </c>
      <c r="R45" s="102">
        <f t="shared" si="1"/>
        <v>4.7220191904054243E-2</v>
      </c>
      <c r="S45" s="102">
        <f t="shared" si="8"/>
        <v>6.0406110527927881E-2</v>
      </c>
      <c r="T45" s="102">
        <f t="shared" si="9"/>
        <v>4.692078343058359E-2</v>
      </c>
      <c r="U45" s="102">
        <f t="shared" si="10"/>
        <v>4.4060654167470625E-2</v>
      </c>
      <c r="V45" s="102">
        <f t="shared" si="12"/>
        <v>4.455142861950212E-2</v>
      </c>
      <c r="W45" s="140" t="s">
        <v>243</v>
      </c>
    </row>
    <row r="46" spans="1:24" ht="15" customHeight="1">
      <c r="A46" s="71">
        <v>39</v>
      </c>
      <c r="B46" s="2" t="s">
        <v>48</v>
      </c>
      <c r="C46" s="28" t="s">
        <v>228</v>
      </c>
      <c r="D46" s="42">
        <v>41273</v>
      </c>
      <c r="E46" s="43" t="s">
        <v>87</v>
      </c>
      <c r="F46" s="31" t="s">
        <v>229</v>
      </c>
      <c r="G46" s="42">
        <v>41273</v>
      </c>
      <c r="H46" s="80" t="s">
        <v>208</v>
      </c>
      <c r="I46" s="24">
        <v>8210523.1900000004</v>
      </c>
      <c r="J46" s="24">
        <v>3029913.58</v>
      </c>
      <c r="K46" s="24">
        <v>2220345.67</v>
      </c>
      <c r="L46" s="24">
        <f>SUM(I46:K46)</f>
        <v>13460782.439999999</v>
      </c>
      <c r="N46" s="24">
        <v>9333679.9399999995</v>
      </c>
      <c r="O46" s="24">
        <v>3177409.22</v>
      </c>
      <c r="P46" s="24">
        <v>2924116.98</v>
      </c>
      <c r="Q46" s="104">
        <f t="shared" si="11"/>
        <v>15435206.140000001</v>
      </c>
      <c r="R46" s="50">
        <f t="shared" si="1"/>
        <v>0.14667971262449142</v>
      </c>
      <c r="S46" s="50"/>
      <c r="T46" s="50">
        <f t="shared" ref="T46:U50" si="13">+N46/I46-1</f>
        <v>0.1367947844502706</v>
      </c>
      <c r="U46" s="50">
        <f t="shared" si="13"/>
        <v>4.8679817461988462E-2</v>
      </c>
      <c r="V46" s="50">
        <f t="shared" si="12"/>
        <v>0.31696474990761248</v>
      </c>
      <c r="W46" s="103" t="s">
        <v>243</v>
      </c>
      <c r="X46" t="s">
        <v>258</v>
      </c>
    </row>
    <row r="47" spans="1:24" ht="15" customHeight="1">
      <c r="A47" s="96">
        <v>40</v>
      </c>
      <c r="B47" s="97" t="s">
        <v>49</v>
      </c>
      <c r="C47" s="98" t="s">
        <v>230</v>
      </c>
      <c r="D47" s="116">
        <v>41272</v>
      </c>
      <c r="E47" s="99" t="s">
        <v>87</v>
      </c>
      <c r="F47" s="100" t="s">
        <v>231</v>
      </c>
      <c r="G47" s="116">
        <v>41272</v>
      </c>
      <c r="H47" s="101">
        <v>1880830.2</v>
      </c>
      <c r="I47" s="101">
        <v>4620125.79</v>
      </c>
      <c r="J47" s="101">
        <v>2596986.4700000002</v>
      </c>
      <c r="K47" s="101">
        <v>2244537.5</v>
      </c>
      <c r="L47" s="101">
        <f>SUM(H47:K47)</f>
        <v>11342479.960000001</v>
      </c>
      <c r="M47" s="101">
        <v>3329203.1</v>
      </c>
      <c r="N47" s="101">
        <v>3864046.4</v>
      </c>
      <c r="O47" s="101">
        <v>4079274.3</v>
      </c>
      <c r="P47" s="101">
        <v>5180940.5999999996</v>
      </c>
      <c r="Q47" s="113">
        <f t="shared" si="11"/>
        <v>16453464.4</v>
      </c>
      <c r="R47" s="102">
        <f t="shared" si="1"/>
        <v>0.45060555169806094</v>
      </c>
      <c r="S47" s="102">
        <f>+M47/H47-1</f>
        <v>0.77007105691943911</v>
      </c>
      <c r="T47" s="102">
        <f t="shared" si="13"/>
        <v>-0.16364909190059085</v>
      </c>
      <c r="U47" s="102">
        <f t="shared" si="13"/>
        <v>0.57077225743112914</v>
      </c>
      <c r="V47" s="102">
        <f t="shared" si="12"/>
        <v>1.3082441705696608</v>
      </c>
      <c r="W47" s="103" t="s">
        <v>243</v>
      </c>
    </row>
    <row r="48" spans="1:24" ht="15" customHeight="1">
      <c r="A48" s="67">
        <v>41</v>
      </c>
      <c r="B48" s="105" t="s">
        <v>232</v>
      </c>
      <c r="C48" s="63" t="s">
        <v>257</v>
      </c>
      <c r="D48" s="142">
        <v>41274</v>
      </c>
      <c r="E48" s="141" t="s">
        <v>87</v>
      </c>
      <c r="F48" s="65" t="s">
        <v>233</v>
      </c>
      <c r="G48" s="70">
        <v>41274</v>
      </c>
      <c r="H48" s="156" t="s">
        <v>208</v>
      </c>
      <c r="I48" s="143">
        <v>10468877.199999999</v>
      </c>
      <c r="J48" s="143">
        <v>2013829.06</v>
      </c>
      <c r="K48" s="143">
        <v>2771402.66</v>
      </c>
      <c r="L48" s="143">
        <f>+I48+J48+K48</f>
        <v>15254108.92</v>
      </c>
      <c r="M48" s="143"/>
      <c r="N48" s="143">
        <v>10803882.27</v>
      </c>
      <c r="O48" s="143">
        <v>2078271.59</v>
      </c>
      <c r="P48" s="143">
        <v>2860087.54</v>
      </c>
      <c r="Q48" s="143">
        <f>+N48+O48+P48</f>
        <v>15742241.399999999</v>
      </c>
      <c r="R48" s="131">
        <f t="shared" si="1"/>
        <v>3.2000065199481842E-2</v>
      </c>
      <c r="S48" s="50"/>
      <c r="T48" s="50">
        <f t="shared" si="13"/>
        <v>3.2000095483019075E-2</v>
      </c>
      <c r="U48" s="50">
        <f t="shared" si="13"/>
        <v>3.2000000039725363E-2</v>
      </c>
      <c r="V48" s="50">
        <f t="shared" si="12"/>
        <v>3.199999815256005E-2</v>
      </c>
      <c r="W48" s="103" t="s">
        <v>244</v>
      </c>
    </row>
    <row r="49" spans="1:23" ht="15" customHeight="1">
      <c r="A49" s="106">
        <v>42</v>
      </c>
      <c r="B49" s="107" t="s">
        <v>51</v>
      </c>
      <c r="C49" s="108" t="s">
        <v>234</v>
      </c>
      <c r="D49" s="112">
        <v>41272</v>
      </c>
      <c r="E49" s="110" t="s">
        <v>87</v>
      </c>
      <c r="F49" s="111" t="s">
        <v>235</v>
      </c>
      <c r="G49" s="112">
        <v>41272</v>
      </c>
      <c r="H49" s="101">
        <v>545697.68999999994</v>
      </c>
      <c r="I49" s="101">
        <v>4848943.8899999997</v>
      </c>
      <c r="J49" s="101">
        <v>1137120.8600000001</v>
      </c>
      <c r="K49" s="101">
        <v>1183330.67</v>
      </c>
      <c r="L49" s="101">
        <f>SUM(H49:K49)</f>
        <v>7715093.1100000003</v>
      </c>
      <c r="M49" s="101">
        <v>684134.68</v>
      </c>
      <c r="N49" s="101">
        <v>6521393.1200000001</v>
      </c>
      <c r="O49" s="101">
        <v>1305307</v>
      </c>
      <c r="P49" s="101">
        <v>1464936.49</v>
      </c>
      <c r="Q49" s="115">
        <f>+M49+N49+O49+P49</f>
        <v>9975771.290000001</v>
      </c>
      <c r="R49" s="102">
        <f t="shared" si="1"/>
        <v>0.29302020698490328</v>
      </c>
      <c r="S49" s="102">
        <f>+M49/H49-1</f>
        <v>0.25368806307389735</v>
      </c>
      <c r="T49" s="102">
        <f t="shared" si="13"/>
        <v>0.34490999853578441</v>
      </c>
      <c r="U49" s="102">
        <f t="shared" si="13"/>
        <v>0.14790524553388273</v>
      </c>
      <c r="V49" s="102">
        <f t="shared" si="12"/>
        <v>0.23797728491225545</v>
      </c>
      <c r="W49" s="103" t="s">
        <v>243</v>
      </c>
    </row>
    <row r="50" spans="1:23" ht="15" customHeight="1">
      <c r="A50" s="67">
        <v>43</v>
      </c>
      <c r="B50" s="105" t="s">
        <v>236</v>
      </c>
      <c r="C50" s="63" t="s">
        <v>237</v>
      </c>
      <c r="D50" s="68">
        <v>41273</v>
      </c>
      <c r="E50" s="69" t="s">
        <v>146</v>
      </c>
      <c r="F50" s="81" t="s">
        <v>134</v>
      </c>
      <c r="G50" s="69" t="s">
        <v>134</v>
      </c>
      <c r="H50" s="24">
        <v>197643.94</v>
      </c>
      <c r="I50" s="66">
        <v>474049.77</v>
      </c>
      <c r="J50" s="66">
        <v>112791.95</v>
      </c>
      <c r="K50" s="66">
        <v>427050.52</v>
      </c>
      <c r="L50" s="66">
        <f>I50+J50+K50+H50</f>
        <v>1211536.18</v>
      </c>
      <c r="M50" s="66">
        <v>218453.73</v>
      </c>
      <c r="N50" s="66">
        <v>1096538.95</v>
      </c>
      <c r="O50" s="66">
        <v>200280.57</v>
      </c>
      <c r="P50" s="66">
        <v>426636.48</v>
      </c>
      <c r="Q50" s="104">
        <f>+M50+N50+O50+P50</f>
        <v>1941909.73</v>
      </c>
      <c r="R50" s="50">
        <f t="shared" si="1"/>
        <v>0.60284914479400853</v>
      </c>
      <c r="S50" s="50">
        <f>+M50/H50-1</f>
        <v>0.1052892894161086</v>
      </c>
      <c r="T50" s="50">
        <f t="shared" si="13"/>
        <v>1.3131304335407648</v>
      </c>
      <c r="U50" s="50">
        <f t="shared" si="13"/>
        <v>0.77566368876502279</v>
      </c>
      <c r="V50" s="50">
        <f t="shared" si="12"/>
        <v>-9.6953400267496548E-4</v>
      </c>
      <c r="W50" s="103" t="s">
        <v>243</v>
      </c>
    </row>
    <row r="51" spans="1:23">
      <c r="A51" s="16"/>
      <c r="B51" s="19"/>
      <c r="C51" s="19"/>
      <c r="D51" s="19"/>
      <c r="E51" s="19"/>
      <c r="F51" s="1"/>
      <c r="G51" s="20"/>
      <c r="H51" s="20"/>
      <c r="I51" s="20"/>
      <c r="J51" s="20"/>
      <c r="K51" s="20"/>
      <c r="L51" s="20"/>
    </row>
    <row r="52" spans="1:23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</row>
    <row r="53" spans="1:23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3">
      <c r="A54" s="16" t="s">
        <v>259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3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3">
      <c r="A56" s="16" t="s">
        <v>238</v>
      </c>
      <c r="B56" s="83"/>
      <c r="C56" s="83"/>
      <c r="D56" s="83"/>
      <c r="E56" s="83"/>
      <c r="F56" s="84"/>
      <c r="G56" s="85"/>
      <c r="H56" s="85"/>
      <c r="I56" s="85"/>
      <c r="J56" s="85"/>
      <c r="K56" s="85"/>
      <c r="L56" s="85"/>
    </row>
    <row r="57" spans="1:23">
      <c r="A57" s="16" t="s">
        <v>239</v>
      </c>
      <c r="B57" s="83"/>
      <c r="C57" s="83"/>
      <c r="D57" s="83"/>
      <c r="E57" s="83"/>
      <c r="F57" s="84"/>
      <c r="G57" s="85"/>
      <c r="H57" s="85"/>
      <c r="I57" s="85"/>
      <c r="J57" s="85"/>
      <c r="K57" s="85"/>
      <c r="L57" s="85"/>
    </row>
    <row r="58" spans="1:23">
      <c r="A58" s="16" t="s">
        <v>240</v>
      </c>
      <c r="B58" s="86"/>
      <c r="C58" s="86"/>
      <c r="D58" s="86"/>
      <c r="E58" s="86"/>
      <c r="F58" s="87"/>
      <c r="G58" s="86"/>
      <c r="H58" s="86"/>
      <c r="I58" s="86"/>
      <c r="J58" s="86"/>
      <c r="K58" s="86"/>
      <c r="L58" s="86"/>
    </row>
    <row r="59" spans="1:23">
      <c r="A59" s="16" t="s">
        <v>241</v>
      </c>
      <c r="B59" s="86"/>
      <c r="C59" s="86"/>
      <c r="D59" s="86"/>
      <c r="E59" s="86"/>
      <c r="F59" s="87"/>
      <c r="G59" s="86"/>
      <c r="H59" s="86"/>
      <c r="I59" s="86"/>
      <c r="J59" s="86"/>
      <c r="K59" s="86"/>
      <c r="L59" s="86"/>
    </row>
  </sheetData>
  <mergeCells count="12"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</mergeCells>
  <pageMargins left="0.19" right="0.18" top="0.12" bottom="0.09" header="0" footer="0"/>
  <pageSetup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X58"/>
  <sheetViews>
    <sheetView topLeftCell="B1" zoomScaleNormal="85" workbookViewId="0">
      <selection activeCell="C44" sqref="C44"/>
    </sheetView>
  </sheetViews>
  <sheetFormatPr baseColWidth="10" defaultRowHeight="12.75"/>
  <cols>
    <col min="1" max="1" width="5.85546875" customWidth="1"/>
    <col min="2" max="2" width="24.42578125" customWidth="1"/>
    <col min="3" max="3" width="21.85546875" customWidth="1"/>
    <col min="4" max="4" width="14" customWidth="1"/>
    <col min="6" max="6" width="13.570312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customWidth="1"/>
    <col min="18" max="22" width="10.7109375" customWidth="1"/>
    <col min="24" max="24" width="12.28515625" bestFit="1" customWidth="1"/>
  </cols>
  <sheetData>
    <row r="1" spans="1:22" ht="18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2" spans="1:22" ht="15.75">
      <c r="A2" s="326" t="s">
        <v>54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</row>
    <row r="3" spans="1:2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22" ht="13.5" thickBo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22" ht="25.5" customHeight="1">
      <c r="A5" s="327" t="s">
        <v>1</v>
      </c>
      <c r="B5" s="327" t="s">
        <v>2</v>
      </c>
      <c r="C5" s="327" t="s">
        <v>3</v>
      </c>
      <c r="D5" s="327" t="s">
        <v>4</v>
      </c>
      <c r="E5" s="327" t="s">
        <v>5</v>
      </c>
      <c r="F5" s="327" t="s">
        <v>6</v>
      </c>
      <c r="G5" s="327" t="s">
        <v>7</v>
      </c>
      <c r="H5" s="324" t="s">
        <v>150</v>
      </c>
      <c r="I5" s="324"/>
      <c r="J5" s="324"/>
      <c r="K5" s="324"/>
      <c r="L5" s="324"/>
      <c r="M5" s="324" t="s">
        <v>151</v>
      </c>
      <c r="N5" s="324"/>
      <c r="O5" s="324"/>
      <c r="P5" s="324"/>
      <c r="Q5" s="324"/>
      <c r="R5" s="324" t="s">
        <v>152</v>
      </c>
      <c r="S5" s="324"/>
      <c r="T5" s="324"/>
      <c r="U5" s="324"/>
      <c r="V5" s="324"/>
    </row>
    <row r="6" spans="1:22" ht="39" customHeight="1" thickBot="1">
      <c r="A6" s="328"/>
      <c r="B6" s="328"/>
      <c r="C6" s="328"/>
      <c r="D6" s="328"/>
      <c r="E6" s="328"/>
      <c r="F6" s="328"/>
      <c r="G6" s="328"/>
      <c r="H6" s="4" t="s">
        <v>8</v>
      </c>
      <c r="I6" s="4" t="s">
        <v>9</v>
      </c>
      <c r="J6" s="4" t="s">
        <v>10</v>
      </c>
      <c r="K6" s="4" t="s">
        <v>11</v>
      </c>
      <c r="L6" s="3" t="s">
        <v>12</v>
      </c>
      <c r="M6" s="4" t="s">
        <v>8</v>
      </c>
      <c r="N6" s="4" t="s">
        <v>9</v>
      </c>
      <c r="O6" s="4" t="s">
        <v>10</v>
      </c>
      <c r="P6" s="4" t="s">
        <v>11</v>
      </c>
      <c r="Q6" s="3" t="s">
        <v>12</v>
      </c>
      <c r="R6" s="3" t="s">
        <v>12</v>
      </c>
      <c r="S6" s="4" t="s">
        <v>8</v>
      </c>
      <c r="T6" s="4" t="s">
        <v>9</v>
      </c>
      <c r="U6" s="4" t="s">
        <v>10</v>
      </c>
      <c r="V6" s="4" t="s">
        <v>11</v>
      </c>
    </row>
    <row r="7" spans="1:22">
      <c r="A7" s="5"/>
      <c r="B7" s="6"/>
      <c r="C7" s="5"/>
      <c r="D7" s="5"/>
      <c r="E7" s="5"/>
      <c r="F7" s="5"/>
      <c r="G7" s="5"/>
      <c r="H7" s="5"/>
      <c r="I7" s="6"/>
      <c r="J7" s="6"/>
      <c r="K7" s="6"/>
      <c r="L7" s="5"/>
    </row>
    <row r="8" spans="1:22">
      <c r="A8" s="1">
        <v>1</v>
      </c>
      <c r="B8" s="2" t="s">
        <v>13</v>
      </c>
      <c r="C8" s="28" t="s">
        <v>88</v>
      </c>
      <c r="D8" s="29">
        <v>40908</v>
      </c>
      <c r="E8" s="30" t="s">
        <v>87</v>
      </c>
      <c r="F8" s="31" t="s">
        <v>89</v>
      </c>
      <c r="G8" s="29">
        <v>40908</v>
      </c>
      <c r="H8" s="24">
        <v>252064.36</v>
      </c>
      <c r="I8" s="24">
        <v>623686.04</v>
      </c>
      <c r="J8" s="24">
        <v>445350.06</v>
      </c>
      <c r="K8" s="24">
        <v>504856.03</v>
      </c>
      <c r="L8" s="24">
        <f t="shared" ref="L8:L13" si="0">SUM(H8:K8)</f>
        <v>1825956.49</v>
      </c>
      <c r="M8" s="24">
        <v>460478.55</v>
      </c>
      <c r="N8" s="24">
        <v>713776.15</v>
      </c>
      <c r="O8" s="24">
        <v>837255.34</v>
      </c>
      <c r="P8" s="24">
        <v>799300.16</v>
      </c>
      <c r="Q8" s="24">
        <f t="shared" ref="Q8:Q13" si="1">SUM(M8:P8)</f>
        <v>2810810.2</v>
      </c>
      <c r="R8" s="50">
        <f>+(Q8/L8)-1</f>
        <v>0.53936318603079103</v>
      </c>
      <c r="S8" s="50">
        <f t="shared" ref="S8:V9" si="2">+(M8/H8)-1</f>
        <v>0.82682926693801551</v>
      </c>
      <c r="T8" s="50">
        <f t="shared" si="2"/>
        <v>0.14444785392342596</v>
      </c>
      <c r="U8" s="50">
        <f t="shared" si="2"/>
        <v>0.87999377388654665</v>
      </c>
      <c r="V8" s="50">
        <f t="shared" si="2"/>
        <v>0.5832239539656483</v>
      </c>
    </row>
    <row r="9" spans="1:22">
      <c r="A9" s="32">
        <v>2</v>
      </c>
      <c r="B9" s="33" t="s">
        <v>14</v>
      </c>
      <c r="C9" s="34" t="s">
        <v>67</v>
      </c>
      <c r="D9" s="7">
        <v>40908</v>
      </c>
      <c r="E9" s="35" t="s">
        <v>87</v>
      </c>
      <c r="F9" s="36" t="s">
        <v>90</v>
      </c>
      <c r="G9" s="7">
        <v>40908</v>
      </c>
      <c r="H9" s="8">
        <v>3313132.06</v>
      </c>
      <c r="I9" s="8">
        <v>11782376.279999999</v>
      </c>
      <c r="J9" s="8">
        <v>9292959.8399999999</v>
      </c>
      <c r="K9" s="8">
        <v>8469094.1999999993</v>
      </c>
      <c r="L9" s="8">
        <f>SUM(H9:K9)</f>
        <v>32857562.379999999</v>
      </c>
      <c r="M9" s="8">
        <v>3384033.09</v>
      </c>
      <c r="N9" s="8">
        <v>12034519.130000001</v>
      </c>
      <c r="O9" s="8">
        <v>9491829.1799999997</v>
      </c>
      <c r="P9" s="8">
        <v>8650332.8200000003</v>
      </c>
      <c r="Q9" s="8">
        <f t="shared" si="1"/>
        <v>33560714.219999999</v>
      </c>
      <c r="R9" s="49">
        <f>+(Q9/L9)-1</f>
        <v>2.1400000154241594E-2</v>
      </c>
      <c r="S9" s="49">
        <f t="shared" si="2"/>
        <v>2.1400001181963058E-2</v>
      </c>
      <c r="T9" s="49">
        <f t="shared" si="2"/>
        <v>2.1399999796985147E-2</v>
      </c>
      <c r="U9" s="49">
        <f t="shared" si="2"/>
        <v>2.1399999938017666E-2</v>
      </c>
      <c r="V9" s="49">
        <f t="shared" si="2"/>
        <v>2.1400000486474724E-2</v>
      </c>
    </row>
    <row r="10" spans="1:22">
      <c r="A10" s="1">
        <v>3</v>
      </c>
      <c r="B10" s="2" t="s">
        <v>15</v>
      </c>
      <c r="C10" s="28" t="s">
        <v>92</v>
      </c>
      <c r="D10" s="29">
        <v>40908</v>
      </c>
      <c r="E10" s="30" t="s">
        <v>87</v>
      </c>
      <c r="F10" s="31" t="s">
        <v>91</v>
      </c>
      <c r="G10" s="29">
        <v>40908</v>
      </c>
      <c r="H10" s="24">
        <v>834228.42</v>
      </c>
      <c r="I10" s="24">
        <v>1137053.68</v>
      </c>
      <c r="J10" s="24">
        <v>1599805.15</v>
      </c>
      <c r="K10" s="24">
        <v>1557617.71</v>
      </c>
      <c r="L10" s="24">
        <f>SUM(H10:K10)</f>
        <v>5128704.96</v>
      </c>
      <c r="M10" s="24">
        <v>1651146.61</v>
      </c>
      <c r="N10" s="24">
        <v>1727287.94</v>
      </c>
      <c r="O10" s="24">
        <v>2019182.96</v>
      </c>
      <c r="P10" s="24">
        <v>3922828.91</v>
      </c>
      <c r="Q10" s="24">
        <f t="shared" si="1"/>
        <v>9320446.4199999999</v>
      </c>
      <c r="R10" s="50">
        <f t="shared" ref="R10:R50" si="3">+(Q10/L10)-1</f>
        <v>0.81730992379019596</v>
      </c>
      <c r="S10" s="50">
        <f t="shared" ref="S10:S50" si="4">+(M10/H10)-1</f>
        <v>0.97925001164549164</v>
      </c>
      <c r="T10" s="50">
        <f t="shared" ref="T10:T50" si="5">+(N10/I10)-1</f>
        <v>0.5190909368500527</v>
      </c>
      <c r="U10" s="50">
        <f t="shared" ref="U10:U50" si="6">+(O10/J10)-1</f>
        <v>0.26214305535896054</v>
      </c>
      <c r="V10" s="50">
        <f t="shared" ref="V10:V50" si="7">+(P10/K10)-1</f>
        <v>1.5184799099388773</v>
      </c>
    </row>
    <row r="11" spans="1:22">
      <c r="A11" s="32">
        <v>4</v>
      </c>
      <c r="B11" s="33" t="s">
        <v>16</v>
      </c>
      <c r="C11" s="34" t="s">
        <v>93</v>
      </c>
      <c r="D11" s="7">
        <v>40908</v>
      </c>
      <c r="E11" s="35" t="s">
        <v>87</v>
      </c>
      <c r="F11" s="36" t="s">
        <v>94</v>
      </c>
      <c r="G11" s="7">
        <v>40908</v>
      </c>
      <c r="H11" s="8">
        <v>1274342.46</v>
      </c>
      <c r="I11" s="8">
        <v>2955482.6</v>
      </c>
      <c r="J11" s="8">
        <v>1261035.28</v>
      </c>
      <c r="K11" s="8">
        <v>2055064.84</v>
      </c>
      <c r="L11" s="8">
        <f t="shared" si="0"/>
        <v>7545925.1800000006</v>
      </c>
      <c r="M11" s="8">
        <v>1301613.3899999999</v>
      </c>
      <c r="N11" s="8">
        <v>3018729.93</v>
      </c>
      <c r="O11" s="8">
        <v>1288021.43</v>
      </c>
      <c r="P11" s="8">
        <v>2099043.23</v>
      </c>
      <c r="Q11" s="8">
        <f t="shared" si="1"/>
        <v>7707407.9800000004</v>
      </c>
      <c r="R11" s="49">
        <f t="shared" si="3"/>
        <v>2.1400000152135057E-2</v>
      </c>
      <c r="S11" s="49">
        <f t="shared" si="4"/>
        <v>2.1400001064078022E-2</v>
      </c>
      <c r="T11" s="49">
        <f t="shared" si="5"/>
        <v>2.1400000798516006E-2</v>
      </c>
      <c r="U11" s="49">
        <f t="shared" si="6"/>
        <v>2.1399996041347791E-2</v>
      </c>
      <c r="V11" s="49">
        <f t="shared" si="7"/>
        <v>2.1400001179524786E-2</v>
      </c>
    </row>
    <row r="12" spans="1:22">
      <c r="A12" s="1">
        <v>5</v>
      </c>
      <c r="B12" s="2" t="s">
        <v>17</v>
      </c>
      <c r="C12" s="28" t="s">
        <v>68</v>
      </c>
      <c r="D12" s="29">
        <v>40908</v>
      </c>
      <c r="E12" s="30" t="s">
        <v>87</v>
      </c>
      <c r="F12" s="31" t="s">
        <v>95</v>
      </c>
      <c r="G12" s="29">
        <v>40908</v>
      </c>
      <c r="H12" s="24">
        <v>407136.41</v>
      </c>
      <c r="I12" s="24">
        <v>2865514.03</v>
      </c>
      <c r="J12" s="24">
        <v>1240334.3999999999</v>
      </c>
      <c r="K12" s="24">
        <v>1375596.56</v>
      </c>
      <c r="L12" s="24">
        <f t="shared" si="0"/>
        <v>5888581.4000000004</v>
      </c>
      <c r="M12" s="24">
        <v>415849.12</v>
      </c>
      <c r="N12" s="24">
        <v>2926836.03</v>
      </c>
      <c r="O12" s="24">
        <v>1266877.8</v>
      </c>
      <c r="P12" s="24">
        <v>1405034.32</v>
      </c>
      <c r="Q12" s="24">
        <f t="shared" si="1"/>
        <v>6014597.2700000005</v>
      </c>
      <c r="R12" s="50">
        <f t="shared" si="3"/>
        <v>2.1400038725795767E-2</v>
      </c>
      <c r="S12" s="50">
        <f t="shared" si="4"/>
        <v>2.1399977467011722E-2</v>
      </c>
      <c r="T12" s="50">
        <f t="shared" si="5"/>
        <v>2.1399999915547419E-2</v>
      </c>
      <c r="U12" s="50">
        <f t="shared" si="6"/>
        <v>2.1400196592144871E-2</v>
      </c>
      <c r="V12" s="50">
        <f t="shared" si="7"/>
        <v>2.1399995359104418E-2</v>
      </c>
    </row>
    <row r="13" spans="1:22">
      <c r="A13" s="32">
        <v>6</v>
      </c>
      <c r="B13" s="33" t="s">
        <v>18</v>
      </c>
      <c r="C13" s="34" t="s">
        <v>56</v>
      </c>
      <c r="D13" s="7">
        <v>40907</v>
      </c>
      <c r="E13" s="35" t="s">
        <v>87</v>
      </c>
      <c r="F13" s="36" t="s">
        <v>96</v>
      </c>
      <c r="G13" s="7">
        <v>40907</v>
      </c>
      <c r="H13" s="8">
        <v>127981.07</v>
      </c>
      <c r="I13" s="8">
        <v>775666.82</v>
      </c>
      <c r="J13" s="8">
        <v>652959.87</v>
      </c>
      <c r="K13" s="8">
        <v>290158.74</v>
      </c>
      <c r="L13" s="8">
        <f t="shared" si="0"/>
        <v>1846766.4999999998</v>
      </c>
      <c r="M13" s="8">
        <v>318952.68</v>
      </c>
      <c r="N13" s="8">
        <v>1404382.44</v>
      </c>
      <c r="O13" s="8">
        <v>1407370.43</v>
      </c>
      <c r="P13" s="8">
        <v>1677646.11</v>
      </c>
      <c r="Q13" s="8">
        <f t="shared" si="1"/>
        <v>4808351.66</v>
      </c>
      <c r="R13" s="49">
        <f t="shared" si="3"/>
        <v>1.6036597804865966</v>
      </c>
      <c r="S13" s="49">
        <f t="shared" si="4"/>
        <v>1.4921863835018723</v>
      </c>
      <c r="T13" s="49">
        <f t="shared" si="5"/>
        <v>0.81054855485503441</v>
      </c>
      <c r="U13" s="49">
        <f t="shared" si="6"/>
        <v>1.1553704824157109</v>
      </c>
      <c r="V13" s="49">
        <f t="shared" si="7"/>
        <v>4.7818217366121738</v>
      </c>
    </row>
    <row r="14" spans="1:22">
      <c r="A14" s="1">
        <v>7</v>
      </c>
      <c r="B14" s="2" t="s">
        <v>141</v>
      </c>
      <c r="C14" s="28" t="s">
        <v>98</v>
      </c>
      <c r="D14" s="29">
        <v>40908</v>
      </c>
      <c r="E14" s="30" t="s">
        <v>87</v>
      </c>
      <c r="F14" s="31" t="s">
        <v>97</v>
      </c>
      <c r="G14" s="29">
        <v>40908</v>
      </c>
      <c r="H14" s="25">
        <v>0</v>
      </c>
      <c r="I14" s="24">
        <v>8458687</v>
      </c>
      <c r="J14" s="24">
        <v>4303652.95</v>
      </c>
      <c r="K14" s="24">
        <v>2706363.65</v>
      </c>
      <c r="L14" s="24">
        <f>SUM(I14:K14)</f>
        <v>15468703.6</v>
      </c>
      <c r="M14" s="25">
        <v>1960926.6</v>
      </c>
      <c r="N14" s="24">
        <v>8495445</v>
      </c>
      <c r="O14" s="24">
        <v>5113920.41</v>
      </c>
      <c r="P14" s="24">
        <v>3163299.7</v>
      </c>
      <c r="Q14" s="24">
        <f>SUM(N14:P14)</f>
        <v>16772665.109999999</v>
      </c>
      <c r="R14" s="50">
        <f t="shared" si="3"/>
        <v>8.4296754512769967E-2</v>
      </c>
      <c r="S14" s="50" t="e">
        <f t="shared" si="4"/>
        <v>#DIV/0!</v>
      </c>
      <c r="T14" s="50">
        <f t="shared" si="5"/>
        <v>4.3455916976240516E-3</v>
      </c>
      <c r="U14" s="50">
        <f t="shared" si="6"/>
        <v>0.18827434958481026</v>
      </c>
      <c r="V14" s="50">
        <f t="shared" si="7"/>
        <v>0.16883763939114393</v>
      </c>
    </row>
    <row r="15" spans="1:22">
      <c r="A15" s="32">
        <v>8</v>
      </c>
      <c r="B15" s="33" t="s">
        <v>19</v>
      </c>
      <c r="C15" s="34" t="s">
        <v>99</v>
      </c>
      <c r="D15" s="7">
        <v>40907</v>
      </c>
      <c r="E15" s="35" t="s">
        <v>87</v>
      </c>
      <c r="F15" s="36" t="s">
        <v>100</v>
      </c>
      <c r="G15" s="7">
        <v>40907</v>
      </c>
      <c r="H15" s="8">
        <v>0</v>
      </c>
      <c r="I15" s="8">
        <v>591575.12</v>
      </c>
      <c r="J15" s="8">
        <v>343463.76</v>
      </c>
      <c r="K15" s="8">
        <v>656804.97</v>
      </c>
      <c r="L15" s="8">
        <f>SUM(H15:K15)</f>
        <v>1591843.85</v>
      </c>
      <c r="M15" s="8">
        <v>344916.47</v>
      </c>
      <c r="N15" s="8">
        <v>725835.11</v>
      </c>
      <c r="O15" s="8">
        <v>611848.49</v>
      </c>
      <c r="P15" s="8">
        <v>829715.49</v>
      </c>
      <c r="Q15" s="8">
        <f>SUM(M15:P15)</f>
        <v>2512315.56</v>
      </c>
      <c r="R15" s="49">
        <f t="shared" si="3"/>
        <v>0.5782424639200634</v>
      </c>
      <c r="S15" s="49" t="e">
        <f t="shared" si="4"/>
        <v>#DIV/0!</v>
      </c>
      <c r="T15" s="49">
        <f t="shared" si="5"/>
        <v>0.22695340872347702</v>
      </c>
      <c r="U15" s="49">
        <f t="shared" si="6"/>
        <v>0.78140625374857597</v>
      </c>
      <c r="V15" s="49">
        <f t="shared" si="7"/>
        <v>0.26326006637860866</v>
      </c>
    </row>
    <row r="16" spans="1:22">
      <c r="A16" s="1">
        <v>9</v>
      </c>
      <c r="B16" s="2" t="s">
        <v>142</v>
      </c>
      <c r="C16" s="28" t="s">
        <v>57</v>
      </c>
      <c r="D16" s="29">
        <v>40908</v>
      </c>
      <c r="E16" s="30" t="s">
        <v>87</v>
      </c>
      <c r="F16" s="31" t="s">
        <v>101</v>
      </c>
      <c r="G16" s="29">
        <v>40908</v>
      </c>
      <c r="H16" s="24">
        <v>594091.80000000005</v>
      </c>
      <c r="I16" s="24">
        <v>8916483.7100000009</v>
      </c>
      <c r="J16" s="24">
        <v>2747500.57</v>
      </c>
      <c r="K16" s="24">
        <v>2403032.69</v>
      </c>
      <c r="L16" s="24">
        <v>14661108.770000001</v>
      </c>
      <c r="M16" s="24">
        <v>594091.80000000005</v>
      </c>
      <c r="N16" s="24">
        <v>8916483.7100000009</v>
      </c>
      <c r="O16" s="24">
        <v>2747500.57</v>
      </c>
      <c r="P16" s="24">
        <v>2403032.69</v>
      </c>
      <c r="Q16" s="48">
        <f>SUM(M16:P16)</f>
        <v>14661108.770000001</v>
      </c>
      <c r="R16" s="50">
        <f t="shared" si="3"/>
        <v>0</v>
      </c>
      <c r="S16" s="50">
        <f t="shared" si="4"/>
        <v>0</v>
      </c>
      <c r="T16" s="50">
        <f t="shared" si="5"/>
        <v>0</v>
      </c>
      <c r="U16" s="50">
        <f t="shared" si="6"/>
        <v>0</v>
      </c>
      <c r="V16" s="50">
        <f t="shared" si="7"/>
        <v>0</v>
      </c>
    </row>
    <row r="17" spans="1:24">
      <c r="A17" s="32">
        <v>10</v>
      </c>
      <c r="B17" s="33" t="s">
        <v>20</v>
      </c>
      <c r="C17" s="34" t="s">
        <v>58</v>
      </c>
      <c r="D17" s="7">
        <v>40908</v>
      </c>
      <c r="E17" s="35" t="s">
        <v>87</v>
      </c>
      <c r="F17" s="36" t="s">
        <v>138</v>
      </c>
      <c r="G17" s="7">
        <v>40908</v>
      </c>
      <c r="H17" s="8">
        <v>667341.48</v>
      </c>
      <c r="I17" s="8">
        <v>3610161.68</v>
      </c>
      <c r="J17" s="8">
        <v>1902588.39</v>
      </c>
      <c r="K17" s="8">
        <v>2184666.3199999998</v>
      </c>
      <c r="L17" s="8">
        <f>SUM(H17:K17)</f>
        <v>8364757.8699999992</v>
      </c>
      <c r="M17" s="8">
        <v>1190006.18</v>
      </c>
      <c r="N17" s="8">
        <v>3204843.57</v>
      </c>
      <c r="O17" s="8">
        <v>2835774.72</v>
      </c>
      <c r="P17" s="8">
        <v>3764467.3</v>
      </c>
      <c r="Q17" s="8">
        <f>SUM(M17:P17)</f>
        <v>10995091.77</v>
      </c>
      <c r="R17" s="49">
        <f t="shared" si="3"/>
        <v>0.31445427839981233</v>
      </c>
      <c r="S17" s="49">
        <f t="shared" si="4"/>
        <v>0.78320427496879108</v>
      </c>
      <c r="T17" s="49">
        <f t="shared" si="5"/>
        <v>-0.11227145649609804</v>
      </c>
      <c r="U17" s="49">
        <f t="shared" si="6"/>
        <v>0.49048251051295466</v>
      </c>
      <c r="V17" s="49">
        <f t="shared" si="7"/>
        <v>0.72313147574866266</v>
      </c>
    </row>
    <row r="18" spans="1:24">
      <c r="A18" s="1">
        <v>11</v>
      </c>
      <c r="B18" s="2" t="s">
        <v>21</v>
      </c>
      <c r="C18" s="28" t="s">
        <v>135</v>
      </c>
      <c r="D18" s="29">
        <v>40907</v>
      </c>
      <c r="E18" s="30" t="s">
        <v>87</v>
      </c>
      <c r="F18" s="31" t="s">
        <v>103</v>
      </c>
      <c r="G18" s="29">
        <v>40907</v>
      </c>
      <c r="H18" s="24">
        <v>490981.73</v>
      </c>
      <c r="I18" s="24">
        <v>4967869.51</v>
      </c>
      <c r="J18" s="24">
        <v>1386631.17</v>
      </c>
      <c r="K18" s="24">
        <v>1974044.56</v>
      </c>
      <c r="L18" s="24">
        <f>SUM(H18:K18)</f>
        <v>8819526.9700000007</v>
      </c>
      <c r="M18" s="24">
        <v>501478.74</v>
      </c>
      <c r="N18" s="24">
        <v>5074181.92</v>
      </c>
      <c r="O18" s="24">
        <v>1416305.08</v>
      </c>
      <c r="P18" s="24">
        <v>2016289.11</v>
      </c>
      <c r="Q18" s="24">
        <f>SUM(M18:P18)</f>
        <v>9008254.8499999996</v>
      </c>
      <c r="R18" s="50">
        <f t="shared" si="3"/>
        <v>2.1398866474581446E-2</v>
      </c>
      <c r="S18" s="50">
        <f t="shared" si="4"/>
        <v>2.1379634635284805E-2</v>
      </c>
      <c r="T18" s="50">
        <f t="shared" si="5"/>
        <v>2.1400000500415794E-2</v>
      </c>
      <c r="U18" s="50">
        <f t="shared" si="6"/>
        <v>2.1400002136112484E-2</v>
      </c>
      <c r="V18" s="50">
        <f t="shared" si="7"/>
        <v>2.1399998184438163E-2</v>
      </c>
    </row>
    <row r="19" spans="1:24">
      <c r="A19" s="32">
        <v>12</v>
      </c>
      <c r="B19" s="33" t="s">
        <v>22</v>
      </c>
      <c r="C19" s="34" t="s">
        <v>59</v>
      </c>
      <c r="D19" s="7">
        <v>40907</v>
      </c>
      <c r="E19" s="35" t="s">
        <v>87</v>
      </c>
      <c r="F19" s="36" t="s">
        <v>104</v>
      </c>
      <c r="G19" s="7">
        <v>40907</v>
      </c>
      <c r="H19" s="8">
        <v>1959532.24</v>
      </c>
      <c r="I19" s="8">
        <v>4004641.4</v>
      </c>
      <c r="J19" s="8">
        <v>4262020.67</v>
      </c>
      <c r="K19" s="8">
        <v>6817696.8499999996</v>
      </c>
      <c r="L19" s="8">
        <f t="shared" ref="L19:L34" si="8">SUM(H19:K19)</f>
        <v>17043891.159999996</v>
      </c>
      <c r="M19" s="8">
        <v>2001466.23</v>
      </c>
      <c r="N19" s="8">
        <v>4090340.73</v>
      </c>
      <c r="O19" s="8">
        <v>4353227.91</v>
      </c>
      <c r="P19" s="8">
        <v>6963595.5599999996</v>
      </c>
      <c r="Q19" s="8">
        <f t="shared" ref="Q19:Q47" si="9">SUM(M19:P19)</f>
        <v>17408630.43</v>
      </c>
      <c r="R19" s="49">
        <f t="shared" si="3"/>
        <v>2.1399999951654536E-2</v>
      </c>
      <c r="S19" s="49">
        <f t="shared" si="4"/>
        <v>2.1400000032660849E-2</v>
      </c>
      <c r="T19" s="49">
        <f t="shared" si="5"/>
        <v>2.1400001008829328E-2</v>
      </c>
      <c r="U19" s="49">
        <f t="shared" si="6"/>
        <v>2.1399999451434004E-2</v>
      </c>
      <c r="V19" s="49">
        <f t="shared" si="7"/>
        <v>2.1399999620106414E-2</v>
      </c>
    </row>
    <row r="20" spans="1:24">
      <c r="A20" s="1">
        <v>13</v>
      </c>
      <c r="B20" s="2" t="s">
        <v>23</v>
      </c>
      <c r="C20" s="28" t="s">
        <v>69</v>
      </c>
      <c r="D20" s="29">
        <v>40906</v>
      </c>
      <c r="E20" s="30" t="s">
        <v>87</v>
      </c>
      <c r="F20" s="31" t="s">
        <v>102</v>
      </c>
      <c r="G20" s="29">
        <v>40906</v>
      </c>
      <c r="H20" s="24">
        <v>4534175.47</v>
      </c>
      <c r="I20" s="24">
        <v>7393247.2400000002</v>
      </c>
      <c r="J20" s="24">
        <v>11034684.5</v>
      </c>
      <c r="K20" s="24">
        <v>9880675.4299999997</v>
      </c>
      <c r="L20" s="24">
        <f t="shared" si="8"/>
        <v>32842782.640000001</v>
      </c>
      <c r="M20" s="24">
        <v>5965446.1600000001</v>
      </c>
      <c r="N20" s="24">
        <v>8647134.2599999998</v>
      </c>
      <c r="O20" s="24">
        <v>14067689.380000001</v>
      </c>
      <c r="P20" s="24">
        <v>10358341.02</v>
      </c>
      <c r="Q20" s="24">
        <f t="shared" si="9"/>
        <v>39038610.82</v>
      </c>
      <c r="R20" s="50">
        <f t="shared" si="3"/>
        <v>0.18865113373353304</v>
      </c>
      <c r="S20" s="50">
        <f t="shared" si="4"/>
        <v>0.3156628364892109</v>
      </c>
      <c r="T20" s="50">
        <f t="shared" si="5"/>
        <v>0.16959895689894444</v>
      </c>
      <c r="U20" s="50">
        <f t="shared" si="6"/>
        <v>0.27486104201710537</v>
      </c>
      <c r="V20" s="50">
        <f t="shared" si="7"/>
        <v>4.8343414717347821E-2</v>
      </c>
    </row>
    <row r="21" spans="1:24">
      <c r="A21" s="32">
        <v>14</v>
      </c>
      <c r="B21" s="33" t="s">
        <v>24</v>
      </c>
      <c r="C21" s="34" t="s">
        <v>136</v>
      </c>
      <c r="D21" s="7">
        <v>40908</v>
      </c>
      <c r="E21" s="35" t="s">
        <v>87</v>
      </c>
      <c r="F21" s="36" t="s">
        <v>105</v>
      </c>
      <c r="G21" s="7">
        <v>40908</v>
      </c>
      <c r="H21" s="8">
        <v>5688367</v>
      </c>
      <c r="I21" s="8">
        <v>14454008</v>
      </c>
      <c r="J21" s="8">
        <v>3766607.9</v>
      </c>
      <c r="K21" s="8">
        <v>7919606.5</v>
      </c>
      <c r="L21" s="8">
        <f t="shared" si="8"/>
        <v>31828589.399999999</v>
      </c>
      <c r="M21" s="8">
        <v>5810098.0499999998</v>
      </c>
      <c r="N21" s="8">
        <v>14763323.77</v>
      </c>
      <c r="O21" s="8">
        <v>3847213.31</v>
      </c>
      <c r="P21" s="8">
        <v>6798846.0999999996</v>
      </c>
      <c r="Q21" s="8">
        <f t="shared" si="9"/>
        <v>31219481.229999997</v>
      </c>
      <c r="R21" s="49">
        <f t="shared" si="3"/>
        <v>-1.9137139957575378E-2</v>
      </c>
      <c r="S21" s="49">
        <f t="shared" si="4"/>
        <v>2.139999933197001E-2</v>
      </c>
      <c r="T21" s="49">
        <f t="shared" si="5"/>
        <v>2.1399999916978052E-2</v>
      </c>
      <c r="U21" s="49">
        <f t="shared" si="6"/>
        <v>2.1400000249561346E-2</v>
      </c>
      <c r="V21" s="49">
        <f t="shared" si="7"/>
        <v>-0.14151718270345881</v>
      </c>
    </row>
    <row r="22" spans="1:24">
      <c r="A22" s="1">
        <v>15</v>
      </c>
      <c r="B22" s="2" t="s">
        <v>25</v>
      </c>
      <c r="C22" s="28" t="s">
        <v>70</v>
      </c>
      <c r="D22" s="29">
        <v>40906</v>
      </c>
      <c r="E22" s="30" t="s">
        <v>87</v>
      </c>
      <c r="F22" s="31" t="s">
        <v>106</v>
      </c>
      <c r="G22" s="29">
        <v>40906</v>
      </c>
      <c r="H22" s="24">
        <v>1368552.07</v>
      </c>
      <c r="I22" s="24">
        <v>3207385.84</v>
      </c>
      <c r="J22" s="24">
        <v>1900985.05</v>
      </c>
      <c r="K22" s="24">
        <v>4032627.04</v>
      </c>
      <c r="L22" s="24">
        <f t="shared" si="8"/>
        <v>10509550</v>
      </c>
      <c r="M22" s="24">
        <v>1390722.61</v>
      </c>
      <c r="N22" s="24">
        <v>3259345.49</v>
      </c>
      <c r="O22" s="24">
        <v>1931781.01</v>
      </c>
      <c r="P22" s="24">
        <v>4097955.6</v>
      </c>
      <c r="Q22" s="24">
        <f t="shared" si="9"/>
        <v>10679804.710000001</v>
      </c>
      <c r="R22" s="50">
        <f t="shared" si="3"/>
        <v>1.6199999999999992E-2</v>
      </c>
      <c r="S22" s="50">
        <f t="shared" si="4"/>
        <v>1.6199997417708722E-2</v>
      </c>
      <c r="T22" s="50">
        <f t="shared" si="5"/>
        <v>1.6199999810437626E-2</v>
      </c>
      <c r="U22" s="50">
        <f t="shared" si="6"/>
        <v>1.6200001152034238E-2</v>
      </c>
      <c r="V22" s="50">
        <f t="shared" si="7"/>
        <v>1.620000048405168E-2</v>
      </c>
    </row>
    <row r="23" spans="1:24">
      <c r="A23" s="32">
        <v>16</v>
      </c>
      <c r="B23" s="33" t="s">
        <v>26</v>
      </c>
      <c r="C23" s="34" t="s">
        <v>71</v>
      </c>
      <c r="D23" s="7">
        <v>40907</v>
      </c>
      <c r="E23" s="35" t="s">
        <v>87</v>
      </c>
      <c r="F23" s="36" t="s">
        <v>107</v>
      </c>
      <c r="G23" s="7">
        <v>40907</v>
      </c>
      <c r="H23" s="8">
        <v>1218946.7</v>
      </c>
      <c r="I23" s="8">
        <v>6613993.8499999996</v>
      </c>
      <c r="J23" s="8">
        <v>3848072.5</v>
      </c>
      <c r="K23" s="8">
        <v>2831484.38</v>
      </c>
      <c r="L23" s="8">
        <f t="shared" si="8"/>
        <v>14512497.43</v>
      </c>
      <c r="M23" s="8">
        <v>1245032.1593799999</v>
      </c>
      <c r="N23" s="8">
        <v>8090446.5999999996</v>
      </c>
      <c r="O23" s="8">
        <v>3930421.2514999998</v>
      </c>
      <c r="P23" s="8">
        <v>5560855.4000000004</v>
      </c>
      <c r="Q23" s="8">
        <f t="shared" si="9"/>
        <v>18826755.410879999</v>
      </c>
      <c r="R23" s="49">
        <f t="shared" si="3"/>
        <v>0.29727881101716069</v>
      </c>
      <c r="S23" s="49">
        <f t="shared" si="4"/>
        <v>2.1399999999999864E-2</v>
      </c>
      <c r="T23" s="49">
        <f t="shared" si="5"/>
        <v>0.22323164845398225</v>
      </c>
      <c r="U23" s="49">
        <f t="shared" si="6"/>
        <v>2.1399999999999864E-2</v>
      </c>
      <c r="V23" s="49">
        <f t="shared" si="7"/>
        <v>0.96393645653803706</v>
      </c>
      <c r="X23" s="52"/>
    </row>
    <row r="24" spans="1:24">
      <c r="A24" s="1">
        <v>17</v>
      </c>
      <c r="B24" s="2" t="s">
        <v>27</v>
      </c>
      <c r="C24" s="28" t="s">
        <v>60</v>
      </c>
      <c r="D24" s="29">
        <v>40907</v>
      </c>
      <c r="E24" s="30" t="s">
        <v>87</v>
      </c>
      <c r="F24" s="31" t="s">
        <v>108</v>
      </c>
      <c r="G24" s="29">
        <v>40907</v>
      </c>
      <c r="H24" s="24">
        <v>376576.59</v>
      </c>
      <c r="I24" s="24">
        <v>1831272.21</v>
      </c>
      <c r="J24" s="24">
        <v>1909237.28</v>
      </c>
      <c r="K24" s="24">
        <v>1738116.74</v>
      </c>
      <c r="L24" s="24">
        <f t="shared" si="8"/>
        <v>5855202.8200000003</v>
      </c>
      <c r="M24" s="24">
        <v>701887.51</v>
      </c>
      <c r="N24" s="24">
        <v>3293389.61</v>
      </c>
      <c r="O24" s="24">
        <v>1939545.52</v>
      </c>
      <c r="P24" s="24">
        <v>3313243.04</v>
      </c>
      <c r="Q24" s="24">
        <f t="shared" si="9"/>
        <v>9248065.6799999997</v>
      </c>
      <c r="R24" s="50">
        <f t="shared" si="3"/>
        <v>0.5794612013115541</v>
      </c>
      <c r="S24" s="50">
        <f t="shared" si="4"/>
        <v>0.86386389552255483</v>
      </c>
      <c r="T24" s="50">
        <f t="shared" si="5"/>
        <v>0.79841620050576756</v>
      </c>
      <c r="U24" s="50">
        <f t="shared" si="6"/>
        <v>1.5874527654310189E-2</v>
      </c>
      <c r="V24" s="50">
        <f t="shared" si="7"/>
        <v>0.90622583843246352</v>
      </c>
    </row>
    <row r="25" spans="1:24">
      <c r="A25" s="32">
        <v>18</v>
      </c>
      <c r="B25" s="33" t="s">
        <v>28</v>
      </c>
      <c r="C25" s="34" t="s">
        <v>61</v>
      </c>
      <c r="D25" s="7">
        <v>40908</v>
      </c>
      <c r="E25" s="35" t="s">
        <v>87</v>
      </c>
      <c r="F25" s="36" t="s">
        <v>109</v>
      </c>
      <c r="G25" s="7">
        <v>40908</v>
      </c>
      <c r="H25" s="8">
        <v>851847.71</v>
      </c>
      <c r="I25" s="8">
        <v>1639541.57</v>
      </c>
      <c r="J25" s="8">
        <v>683107.02</v>
      </c>
      <c r="K25" s="8">
        <v>2867029.44</v>
      </c>
      <c r="L25" s="8">
        <f t="shared" si="8"/>
        <v>6041525.7400000002</v>
      </c>
      <c r="M25" s="8">
        <v>1003425.73</v>
      </c>
      <c r="N25" s="8">
        <v>2165960.69</v>
      </c>
      <c r="O25" s="8">
        <v>1206255.03</v>
      </c>
      <c r="P25" s="8">
        <v>2946136.86</v>
      </c>
      <c r="Q25" s="8">
        <f t="shared" si="9"/>
        <v>7321778.3100000005</v>
      </c>
      <c r="R25" s="49">
        <f t="shared" si="3"/>
        <v>0.21190881659638516</v>
      </c>
      <c r="S25" s="49">
        <f t="shared" si="4"/>
        <v>0.17794027995919603</v>
      </c>
      <c r="T25" s="49">
        <f t="shared" si="5"/>
        <v>0.3210770191084571</v>
      </c>
      <c r="U25" s="49">
        <f t="shared" si="6"/>
        <v>0.76583609110033746</v>
      </c>
      <c r="V25" s="49">
        <f t="shared" si="7"/>
        <v>2.7592119877220433E-2</v>
      </c>
    </row>
    <row r="26" spans="1:24">
      <c r="A26" s="1">
        <v>19</v>
      </c>
      <c r="B26" s="2" t="s">
        <v>29</v>
      </c>
      <c r="C26" s="28" t="s">
        <v>62</v>
      </c>
      <c r="D26" s="29">
        <v>40908</v>
      </c>
      <c r="E26" s="30" t="s">
        <v>87</v>
      </c>
      <c r="F26" s="31" t="s">
        <v>110</v>
      </c>
      <c r="G26" s="29">
        <v>40908</v>
      </c>
      <c r="H26" s="24">
        <v>2593626.4300000002</v>
      </c>
      <c r="I26" s="24">
        <v>2287266.14</v>
      </c>
      <c r="J26" s="24">
        <v>3456367.6</v>
      </c>
      <c r="K26" s="24">
        <v>2459215.14</v>
      </c>
      <c r="L26" s="24">
        <f t="shared" si="8"/>
        <v>10796475.310000001</v>
      </c>
      <c r="M26" s="24">
        <v>2815195.23</v>
      </c>
      <c r="N26" s="24">
        <v>2362615.0299999998</v>
      </c>
      <c r="O26" s="24">
        <v>3652202.8</v>
      </c>
      <c r="P26" s="24">
        <v>3232891.26</v>
      </c>
      <c r="Q26" s="24">
        <f t="shared" si="9"/>
        <v>12062904.319999998</v>
      </c>
      <c r="R26" s="50">
        <f t="shared" si="3"/>
        <v>0.11730022749433755</v>
      </c>
      <c r="S26" s="50">
        <f t="shared" si="4"/>
        <v>8.5428185584922378E-2</v>
      </c>
      <c r="T26" s="50">
        <f t="shared" si="5"/>
        <v>3.2942773332009123E-2</v>
      </c>
      <c r="U26" s="50">
        <f t="shared" si="6"/>
        <v>5.6659251174556724E-2</v>
      </c>
      <c r="V26" s="50">
        <f t="shared" si="7"/>
        <v>0.31460286146416605</v>
      </c>
    </row>
    <row r="27" spans="1:24">
      <c r="A27" s="32">
        <v>20</v>
      </c>
      <c r="B27" s="33" t="s">
        <v>30</v>
      </c>
      <c r="C27" s="34" t="s">
        <v>72</v>
      </c>
      <c r="D27" s="7">
        <v>40905</v>
      </c>
      <c r="E27" s="35" t="s">
        <v>87</v>
      </c>
      <c r="F27" s="37" t="s">
        <v>111</v>
      </c>
      <c r="G27" s="7">
        <v>40905</v>
      </c>
      <c r="H27" s="8">
        <v>5806308.2599999998</v>
      </c>
      <c r="I27" s="8">
        <v>8013942.3399999999</v>
      </c>
      <c r="J27" s="8">
        <v>8398240.4299999997</v>
      </c>
      <c r="K27" s="8">
        <v>12919168.33</v>
      </c>
      <c r="L27" s="8">
        <f t="shared" si="8"/>
        <v>35137659.359999999</v>
      </c>
      <c r="M27" s="8">
        <v>6429629.8700000001</v>
      </c>
      <c r="N27" s="8">
        <v>8627694.0500000007</v>
      </c>
      <c r="O27" s="8">
        <v>8670342.3000000007</v>
      </c>
      <c r="P27" s="8">
        <v>15920048.539999999</v>
      </c>
      <c r="Q27" s="8">
        <f t="shared" si="9"/>
        <v>39647714.760000005</v>
      </c>
      <c r="R27" s="49">
        <f t="shared" si="3"/>
        <v>0.12835389386050466</v>
      </c>
      <c r="S27" s="49">
        <f t="shared" si="4"/>
        <v>0.10735248321107926</v>
      </c>
      <c r="T27" s="49">
        <f t="shared" si="5"/>
        <v>7.6585491130449102E-2</v>
      </c>
      <c r="U27" s="49">
        <f t="shared" si="6"/>
        <v>3.2399866646828146E-2</v>
      </c>
      <c r="V27" s="49">
        <f t="shared" si="7"/>
        <v>0.2322812222387074</v>
      </c>
    </row>
    <row r="28" spans="1:24">
      <c r="A28" s="1">
        <v>21</v>
      </c>
      <c r="B28" s="2" t="s">
        <v>31</v>
      </c>
      <c r="C28" s="28" t="s">
        <v>112</v>
      </c>
      <c r="D28" s="29">
        <v>40908</v>
      </c>
      <c r="E28" s="30" t="s">
        <v>87</v>
      </c>
      <c r="F28" s="31" t="s">
        <v>113</v>
      </c>
      <c r="G28" s="29">
        <v>40908</v>
      </c>
      <c r="H28" s="24">
        <v>122765.3</v>
      </c>
      <c r="I28" s="24">
        <v>784269.63</v>
      </c>
      <c r="J28" s="24">
        <v>251126.76</v>
      </c>
      <c r="K28" s="24">
        <v>1015383.82</v>
      </c>
      <c r="L28" s="24">
        <f t="shared" si="8"/>
        <v>2173545.5099999998</v>
      </c>
      <c r="M28" s="24">
        <v>135901.31</v>
      </c>
      <c r="N28" s="24">
        <v>782472.46</v>
      </c>
      <c r="O28" s="24">
        <v>274798.46999999997</v>
      </c>
      <c r="P28" s="24">
        <v>1141905.83</v>
      </c>
      <c r="Q28" s="24">
        <f t="shared" si="9"/>
        <v>2335078.0700000003</v>
      </c>
      <c r="R28" s="50">
        <f t="shared" si="3"/>
        <v>7.4317542124986646E-2</v>
      </c>
      <c r="S28" s="50">
        <f t="shared" si="4"/>
        <v>0.10700100109721555</v>
      </c>
      <c r="T28" s="50">
        <f t="shared" si="5"/>
        <v>-2.2915205832974017E-3</v>
      </c>
      <c r="U28" s="50">
        <f t="shared" si="6"/>
        <v>9.4261997407205644E-2</v>
      </c>
      <c r="V28" s="50">
        <f t="shared" si="7"/>
        <v>0.12460510745581921</v>
      </c>
    </row>
    <row r="29" spans="1:24">
      <c r="A29" s="32">
        <v>22</v>
      </c>
      <c r="B29" s="33" t="s">
        <v>32</v>
      </c>
      <c r="C29" s="34" t="s">
        <v>73</v>
      </c>
      <c r="D29" s="7">
        <v>40908</v>
      </c>
      <c r="E29" s="35" t="s">
        <v>87</v>
      </c>
      <c r="F29" s="36" t="s">
        <v>114</v>
      </c>
      <c r="G29" s="7">
        <v>40908</v>
      </c>
      <c r="H29" s="8">
        <v>199575.56</v>
      </c>
      <c r="I29" s="8">
        <v>257347.42</v>
      </c>
      <c r="J29" s="8">
        <v>63215.06</v>
      </c>
      <c r="K29" s="8">
        <v>0</v>
      </c>
      <c r="L29" s="8">
        <f t="shared" si="8"/>
        <v>520138.04</v>
      </c>
      <c r="M29" s="8">
        <v>237487.63</v>
      </c>
      <c r="N29" s="8">
        <v>339527.13</v>
      </c>
      <c r="O29" s="8">
        <v>71039.55</v>
      </c>
      <c r="P29" s="8">
        <v>286559.96999999997</v>
      </c>
      <c r="Q29" s="8">
        <f t="shared" si="9"/>
        <v>934614.28</v>
      </c>
      <c r="R29" s="49">
        <f t="shared" si="3"/>
        <v>0.796858157115369</v>
      </c>
      <c r="S29" s="49">
        <f t="shared" si="4"/>
        <v>0.18996349051958061</v>
      </c>
      <c r="T29" s="49">
        <f t="shared" si="5"/>
        <v>0.3193337240373344</v>
      </c>
      <c r="U29" s="49">
        <f t="shared" si="6"/>
        <v>0.12377572686002369</v>
      </c>
      <c r="V29" s="49" t="e">
        <f t="shared" si="7"/>
        <v>#DIV/0!</v>
      </c>
    </row>
    <row r="30" spans="1:24">
      <c r="A30" s="1">
        <v>23</v>
      </c>
      <c r="B30" s="2" t="s">
        <v>33</v>
      </c>
      <c r="C30" s="28" t="s">
        <v>144</v>
      </c>
      <c r="D30" s="29">
        <v>40906</v>
      </c>
      <c r="E30" s="30" t="s">
        <v>87</v>
      </c>
      <c r="F30" s="31" t="s">
        <v>115</v>
      </c>
      <c r="G30" s="29">
        <v>40906</v>
      </c>
      <c r="H30" s="24">
        <v>1690527.31</v>
      </c>
      <c r="I30" s="24">
        <v>3089530.24</v>
      </c>
      <c r="J30" s="24">
        <v>3215873.6</v>
      </c>
      <c r="K30" s="24">
        <v>4535631.1500000004</v>
      </c>
      <c r="L30" s="24">
        <f t="shared" si="8"/>
        <v>12531562.300000001</v>
      </c>
      <c r="M30" s="24">
        <v>1785356.47</v>
      </c>
      <c r="N30" s="24">
        <v>3396334.79</v>
      </c>
      <c r="O30" s="24">
        <v>3246586.21</v>
      </c>
      <c r="P30" s="24">
        <v>5604947.4699999997</v>
      </c>
      <c r="Q30" s="24">
        <f t="shared" si="9"/>
        <v>14033224.939999998</v>
      </c>
      <c r="R30" s="50">
        <f t="shared" si="3"/>
        <v>0.11983044125312259</v>
      </c>
      <c r="S30" s="50">
        <f t="shared" si="4"/>
        <v>5.6094426537244058E-2</v>
      </c>
      <c r="T30" s="50">
        <f t="shared" si="5"/>
        <v>9.9304595251347827E-2</v>
      </c>
      <c r="U30" s="50">
        <f t="shared" si="6"/>
        <v>9.5503162810877118E-3</v>
      </c>
      <c r="V30" s="50">
        <f t="shared" si="7"/>
        <v>0.23575910047270909</v>
      </c>
    </row>
    <row r="31" spans="1:24">
      <c r="A31" s="32">
        <v>24</v>
      </c>
      <c r="B31" s="33" t="s">
        <v>34</v>
      </c>
      <c r="C31" s="34" t="s">
        <v>74</v>
      </c>
      <c r="D31" s="7">
        <v>40908</v>
      </c>
      <c r="E31" s="35" t="s">
        <v>87</v>
      </c>
      <c r="F31" s="36" t="s">
        <v>116</v>
      </c>
      <c r="G31" s="7">
        <v>40908</v>
      </c>
      <c r="H31" s="8">
        <v>609341.9</v>
      </c>
      <c r="I31" s="8">
        <v>3314619.58</v>
      </c>
      <c r="J31" s="8">
        <v>982046.11</v>
      </c>
      <c r="K31" s="8">
        <v>1973114.19</v>
      </c>
      <c r="L31" s="8">
        <f t="shared" si="8"/>
        <v>6879121.7799999993</v>
      </c>
      <c r="M31" s="8">
        <v>1099125.02</v>
      </c>
      <c r="N31" s="8">
        <v>5040512.9000000004</v>
      </c>
      <c r="O31" s="8">
        <v>1297628.74</v>
      </c>
      <c r="P31" s="8">
        <v>2889653.47</v>
      </c>
      <c r="Q31" s="8">
        <f t="shared" si="9"/>
        <v>10326920.130000001</v>
      </c>
      <c r="R31" s="49">
        <f t="shared" si="3"/>
        <v>0.50119745808599458</v>
      </c>
      <c r="S31" s="49">
        <f t="shared" si="4"/>
        <v>0.80379031870284967</v>
      </c>
      <c r="T31" s="49">
        <f t="shared" si="5"/>
        <v>0.52069122212812124</v>
      </c>
      <c r="U31" s="49">
        <f t="shared" si="6"/>
        <v>0.32135215117343119</v>
      </c>
      <c r="V31" s="49">
        <f t="shared" si="7"/>
        <v>0.46451405835766679</v>
      </c>
    </row>
    <row r="32" spans="1:24">
      <c r="A32" s="1">
        <v>25</v>
      </c>
      <c r="B32" s="2" t="s">
        <v>35</v>
      </c>
      <c r="C32" s="28" t="s">
        <v>75</v>
      </c>
      <c r="D32" s="29">
        <v>40907</v>
      </c>
      <c r="E32" s="30" t="s">
        <v>87</v>
      </c>
      <c r="F32" s="31" t="s">
        <v>117</v>
      </c>
      <c r="G32" s="29">
        <v>40907</v>
      </c>
      <c r="H32" s="24">
        <v>235838.37</v>
      </c>
      <c r="I32" s="24">
        <v>309048.03999999998</v>
      </c>
      <c r="J32" s="24">
        <v>194460.97</v>
      </c>
      <c r="K32" s="24">
        <v>420210.57</v>
      </c>
      <c r="L32" s="24">
        <f t="shared" si="8"/>
        <v>1159557.95</v>
      </c>
      <c r="M32" s="24">
        <v>244218.06</v>
      </c>
      <c r="N32" s="24">
        <v>400892.65</v>
      </c>
      <c r="O32" s="24">
        <v>197427.39</v>
      </c>
      <c r="P32" s="24">
        <v>583653.80000000005</v>
      </c>
      <c r="Q32" s="24">
        <f t="shared" si="9"/>
        <v>1426191.9</v>
      </c>
      <c r="R32" s="50">
        <f t="shared" si="3"/>
        <v>0.22994448013572755</v>
      </c>
      <c r="S32" s="50">
        <f t="shared" si="4"/>
        <v>3.5531495574702365E-2</v>
      </c>
      <c r="T32" s="50">
        <f t="shared" si="5"/>
        <v>0.29718554435744049</v>
      </c>
      <c r="U32" s="50">
        <f t="shared" si="6"/>
        <v>1.5254577820937643E-2</v>
      </c>
      <c r="V32" s="50">
        <f t="shared" si="7"/>
        <v>0.38895554197982229</v>
      </c>
    </row>
    <row r="33" spans="1:22">
      <c r="A33" s="32">
        <v>26</v>
      </c>
      <c r="B33" s="33" t="s">
        <v>36</v>
      </c>
      <c r="C33" s="34" t="s">
        <v>63</v>
      </c>
      <c r="D33" s="7">
        <v>40908</v>
      </c>
      <c r="E33" s="35" t="s">
        <v>87</v>
      </c>
      <c r="F33" s="36" t="s">
        <v>118</v>
      </c>
      <c r="G33" s="7">
        <v>40908</v>
      </c>
      <c r="H33" s="8">
        <v>114016.24</v>
      </c>
      <c r="I33" s="8">
        <v>169567.94</v>
      </c>
      <c r="J33" s="8">
        <v>116243.53</v>
      </c>
      <c r="K33" s="8">
        <v>109308.75</v>
      </c>
      <c r="L33" s="8">
        <f t="shared" si="8"/>
        <v>509136.45999999996</v>
      </c>
      <c r="M33" s="8">
        <v>133421.38</v>
      </c>
      <c r="N33" s="8">
        <v>183546.38</v>
      </c>
      <c r="O33" s="8">
        <v>145830.81</v>
      </c>
      <c r="P33" s="8">
        <v>130157.3</v>
      </c>
      <c r="Q33" s="8">
        <f t="shared" si="9"/>
        <v>592955.87</v>
      </c>
      <c r="R33" s="49">
        <f t="shared" si="3"/>
        <v>0.1646305393253511</v>
      </c>
      <c r="S33" s="49">
        <f t="shared" si="4"/>
        <v>0.17019628081052307</v>
      </c>
      <c r="T33" s="49">
        <f t="shared" si="5"/>
        <v>8.2435630225855316E-2</v>
      </c>
      <c r="U33" s="49">
        <f t="shared" si="6"/>
        <v>0.2545284025700183</v>
      </c>
      <c r="V33" s="49">
        <f t="shared" si="7"/>
        <v>0.19073084268185303</v>
      </c>
    </row>
    <row r="34" spans="1:22">
      <c r="A34" s="1">
        <v>27</v>
      </c>
      <c r="B34" s="2" t="s">
        <v>37</v>
      </c>
      <c r="C34" s="28" t="s">
        <v>76</v>
      </c>
      <c r="D34" s="29">
        <v>40907</v>
      </c>
      <c r="E34" s="30" t="s">
        <v>87</v>
      </c>
      <c r="F34" s="26" t="s">
        <v>119</v>
      </c>
      <c r="G34" s="27">
        <v>40907</v>
      </c>
      <c r="H34" s="24">
        <v>1057084.04</v>
      </c>
      <c r="I34" s="24">
        <v>4329146.8</v>
      </c>
      <c r="J34" s="24">
        <v>1083659.31</v>
      </c>
      <c r="K34" s="24">
        <v>1418835.61</v>
      </c>
      <c r="L34" s="24">
        <f t="shared" si="8"/>
        <v>7888725.7600000007</v>
      </c>
      <c r="M34" s="24">
        <v>1433180.33</v>
      </c>
      <c r="N34" s="24">
        <v>4634202.46</v>
      </c>
      <c r="O34" s="24">
        <v>1265539.79</v>
      </c>
      <c r="P34" s="24">
        <v>2113617.9900000002</v>
      </c>
      <c r="Q34" s="24">
        <f t="shared" si="9"/>
        <v>9446540.5700000003</v>
      </c>
      <c r="R34" s="50">
        <f t="shared" si="3"/>
        <v>0.19747356637734104</v>
      </c>
      <c r="S34" s="50">
        <f t="shared" si="4"/>
        <v>0.35578655600551867</v>
      </c>
      <c r="T34" s="50">
        <f t="shared" si="5"/>
        <v>7.0465538382759485E-2</v>
      </c>
      <c r="U34" s="50">
        <f t="shared" si="6"/>
        <v>0.1678391707814515</v>
      </c>
      <c r="V34" s="50">
        <f t="shared" si="7"/>
        <v>0.48968490437028156</v>
      </c>
    </row>
    <row r="35" spans="1:22">
      <c r="A35" s="32">
        <v>28</v>
      </c>
      <c r="B35" s="33" t="s">
        <v>38</v>
      </c>
      <c r="C35" s="34" t="s">
        <v>64</v>
      </c>
      <c r="D35" s="7">
        <v>40908</v>
      </c>
      <c r="E35" s="35" t="s">
        <v>87</v>
      </c>
      <c r="F35" s="36" t="s">
        <v>120</v>
      </c>
      <c r="G35" s="7">
        <v>40908</v>
      </c>
      <c r="H35" s="8">
        <v>65645.600000000006</v>
      </c>
      <c r="I35" s="8">
        <v>238158.77</v>
      </c>
      <c r="J35" s="8">
        <v>172841.19</v>
      </c>
      <c r="K35" s="8">
        <v>0</v>
      </c>
      <c r="L35" s="8">
        <f t="shared" ref="L35:L49" si="10">SUM(H35:K35)</f>
        <v>476645.56</v>
      </c>
      <c r="M35" s="8">
        <v>238939.06</v>
      </c>
      <c r="N35" s="8">
        <v>253545.58</v>
      </c>
      <c r="O35" s="8">
        <v>199411.46</v>
      </c>
      <c r="P35" s="8"/>
      <c r="Q35" s="8">
        <f t="shared" si="9"/>
        <v>691896.1</v>
      </c>
      <c r="R35" s="49">
        <f t="shared" si="3"/>
        <v>0.45159455592117537</v>
      </c>
      <c r="S35" s="51">
        <f t="shared" si="4"/>
        <v>2.6398335912841069</v>
      </c>
      <c r="T35" s="49">
        <f t="shared" si="5"/>
        <v>6.4607362559018888E-2</v>
      </c>
      <c r="U35" s="49">
        <f t="shared" si="6"/>
        <v>0.15372649308882913</v>
      </c>
      <c r="V35" s="49" t="e">
        <f t="shared" si="7"/>
        <v>#DIV/0!</v>
      </c>
    </row>
    <row r="36" spans="1:22">
      <c r="A36" s="1">
        <v>29</v>
      </c>
      <c r="B36" s="2" t="s">
        <v>39</v>
      </c>
      <c r="C36" s="28" t="s">
        <v>137</v>
      </c>
      <c r="D36" s="29">
        <v>40908</v>
      </c>
      <c r="E36" s="30" t="s">
        <v>87</v>
      </c>
      <c r="F36" s="31" t="s">
        <v>121</v>
      </c>
      <c r="G36" s="29">
        <v>40908</v>
      </c>
      <c r="H36" s="24">
        <v>2362985.2000000002</v>
      </c>
      <c r="I36" s="24">
        <v>5653192.8700000001</v>
      </c>
      <c r="J36" s="24">
        <v>10603615.17</v>
      </c>
      <c r="K36" s="24">
        <v>15490098.4</v>
      </c>
      <c r="L36" s="24">
        <f t="shared" si="10"/>
        <v>34109891.640000001</v>
      </c>
      <c r="M36" s="24">
        <v>2410037.5499999998</v>
      </c>
      <c r="N36" s="24">
        <v>5762882.9100000001</v>
      </c>
      <c r="O36" s="24">
        <v>10824051.41</v>
      </c>
      <c r="P36" s="24">
        <v>15729839.539999999</v>
      </c>
      <c r="Q36" s="24">
        <f t="shared" si="9"/>
        <v>34726811.409999996</v>
      </c>
      <c r="R36" s="50">
        <f t="shared" si="3"/>
        <v>1.8086242445770395E-2</v>
      </c>
      <c r="S36" s="50">
        <f t="shared" si="4"/>
        <v>1.9912249133003268E-2</v>
      </c>
      <c r="T36" s="50">
        <f t="shared" si="5"/>
        <v>1.9403201433670469E-2</v>
      </c>
      <c r="U36" s="50">
        <f t="shared" si="6"/>
        <v>2.0788781605698414E-2</v>
      </c>
      <c r="V36" s="50">
        <f t="shared" si="7"/>
        <v>1.5477057266466421E-2</v>
      </c>
    </row>
    <row r="37" spans="1:22">
      <c r="A37" s="32">
        <v>30</v>
      </c>
      <c r="B37" s="33" t="s">
        <v>40</v>
      </c>
      <c r="C37" s="34" t="s">
        <v>77</v>
      </c>
      <c r="D37" s="7">
        <v>40906</v>
      </c>
      <c r="E37" s="35" t="s">
        <v>87</v>
      </c>
      <c r="F37" s="36" t="s">
        <v>122</v>
      </c>
      <c r="G37" s="7">
        <v>40906</v>
      </c>
      <c r="H37" s="8">
        <v>4677960.13</v>
      </c>
      <c r="I37" s="8">
        <v>9525592.7599999998</v>
      </c>
      <c r="J37" s="8">
        <v>11926382.35</v>
      </c>
      <c r="K37" s="8">
        <v>27031825.789999999</v>
      </c>
      <c r="L37" s="8">
        <f t="shared" si="10"/>
        <v>53161761.030000001</v>
      </c>
      <c r="M37" s="8">
        <v>4843626.62</v>
      </c>
      <c r="N37" s="8">
        <v>9862934.5600000005</v>
      </c>
      <c r="O37" s="8">
        <v>11979678.08</v>
      </c>
      <c r="P37" s="8">
        <v>26947465.66</v>
      </c>
      <c r="Q37" s="8">
        <f t="shared" si="9"/>
        <v>53633704.920000002</v>
      </c>
      <c r="R37" s="49">
        <f t="shared" si="3"/>
        <v>8.8775067051234391E-3</v>
      </c>
      <c r="S37" s="49">
        <f t="shared" si="4"/>
        <v>3.5414258650383168E-2</v>
      </c>
      <c r="T37" s="49">
        <f t="shared" si="5"/>
        <v>3.5414258041407187E-2</v>
      </c>
      <c r="U37" s="49">
        <f t="shared" si="6"/>
        <v>4.4687255897006839E-3</v>
      </c>
      <c r="V37" s="49">
        <f t="shared" si="7"/>
        <v>-3.1207707039606625E-3</v>
      </c>
    </row>
    <row r="38" spans="1:22">
      <c r="A38" s="1">
        <v>31</v>
      </c>
      <c r="B38" s="2" t="s">
        <v>41</v>
      </c>
      <c r="C38" s="28" t="s">
        <v>78</v>
      </c>
      <c r="D38" s="29">
        <v>40908</v>
      </c>
      <c r="E38" s="30" t="s">
        <v>87</v>
      </c>
      <c r="F38" s="31" t="s">
        <v>123</v>
      </c>
      <c r="G38" s="29">
        <v>40908</v>
      </c>
      <c r="H38" s="24">
        <v>1069709.93</v>
      </c>
      <c r="I38" s="24">
        <v>1725077.03</v>
      </c>
      <c r="J38" s="24">
        <v>1874868.23</v>
      </c>
      <c r="K38" s="24">
        <v>1241659.67</v>
      </c>
      <c r="L38" s="24">
        <f t="shared" si="10"/>
        <v>5911314.8599999994</v>
      </c>
      <c r="M38" s="24">
        <v>1069709.93</v>
      </c>
      <c r="N38" s="24">
        <v>1725092.65</v>
      </c>
      <c r="O38" s="24">
        <v>1874868.23</v>
      </c>
      <c r="P38" s="24">
        <v>1241659.67</v>
      </c>
      <c r="Q38" s="24">
        <f t="shared" si="9"/>
        <v>5911330.4800000004</v>
      </c>
      <c r="R38" s="50">
        <f t="shared" si="3"/>
        <v>2.6423901231531488E-6</v>
      </c>
      <c r="S38" s="50">
        <f t="shared" si="4"/>
        <v>0</v>
      </c>
      <c r="T38" s="50">
        <f t="shared" si="5"/>
        <v>9.0546681268399709E-6</v>
      </c>
      <c r="U38" s="50">
        <f t="shared" si="6"/>
        <v>0</v>
      </c>
      <c r="V38" s="50">
        <f t="shared" si="7"/>
        <v>0</v>
      </c>
    </row>
    <row r="39" spans="1:22">
      <c r="A39" s="32">
        <v>32</v>
      </c>
      <c r="B39" s="33" t="s">
        <v>42</v>
      </c>
      <c r="C39" s="34" t="s">
        <v>79</v>
      </c>
      <c r="D39" s="7">
        <v>40907</v>
      </c>
      <c r="E39" s="35" t="s">
        <v>87</v>
      </c>
      <c r="F39" s="36" t="s">
        <v>124</v>
      </c>
      <c r="G39" s="7">
        <v>40907</v>
      </c>
      <c r="H39" s="8">
        <v>633392.24</v>
      </c>
      <c r="I39" s="8">
        <v>12605989.869999999</v>
      </c>
      <c r="J39" s="8">
        <v>4422563.4000000004</v>
      </c>
      <c r="K39" s="8">
        <v>2904684.53</v>
      </c>
      <c r="L39" s="8">
        <f t="shared" si="10"/>
        <v>20566630.039999999</v>
      </c>
      <c r="M39" s="8">
        <v>913453.46</v>
      </c>
      <c r="N39" s="8">
        <v>14159044.470000001</v>
      </c>
      <c r="O39" s="8">
        <v>5066399.51</v>
      </c>
      <c r="P39" s="8">
        <v>6432799.8799999999</v>
      </c>
      <c r="Q39" s="8">
        <f t="shared" si="9"/>
        <v>26571697.319999997</v>
      </c>
      <c r="R39" s="49">
        <f t="shared" si="3"/>
        <v>0.29198110085710471</v>
      </c>
      <c r="S39" s="49">
        <f t="shared" si="4"/>
        <v>0.44216080070699948</v>
      </c>
      <c r="T39" s="49">
        <f t="shared" si="5"/>
        <v>0.12319973409593121</v>
      </c>
      <c r="U39" s="49">
        <f t="shared" si="6"/>
        <v>0.14557984855570405</v>
      </c>
      <c r="V39" s="49">
        <f t="shared" si="7"/>
        <v>1.2146294420482215</v>
      </c>
    </row>
    <row r="40" spans="1:22">
      <c r="A40" s="1">
        <v>33</v>
      </c>
      <c r="B40" s="2" t="s">
        <v>43</v>
      </c>
      <c r="C40" s="28" t="s">
        <v>80</v>
      </c>
      <c r="D40" s="29">
        <v>40907</v>
      </c>
      <c r="E40" s="30" t="s">
        <v>87</v>
      </c>
      <c r="F40" s="31" t="s">
        <v>125</v>
      </c>
      <c r="G40" s="29">
        <v>40907</v>
      </c>
      <c r="H40" s="24">
        <v>2282727.2000000002</v>
      </c>
      <c r="I40" s="24">
        <v>7186388.0099999998</v>
      </c>
      <c r="J40" s="24">
        <v>7444078.3300000001</v>
      </c>
      <c r="K40" s="24">
        <v>8085066.8700000001</v>
      </c>
      <c r="L40" s="24">
        <f t="shared" si="10"/>
        <v>24998260.41</v>
      </c>
      <c r="M40" s="24">
        <v>2649780.21</v>
      </c>
      <c r="N40" s="24">
        <v>9438529.6799999997</v>
      </c>
      <c r="O40" s="24">
        <v>8125989.6799999997</v>
      </c>
      <c r="P40" s="24">
        <v>9776224.5399999991</v>
      </c>
      <c r="Q40" s="24">
        <f t="shared" si="9"/>
        <v>29990524.109999999</v>
      </c>
      <c r="R40" s="50">
        <f t="shared" si="3"/>
        <v>0.19970444415416022</v>
      </c>
      <c r="S40" s="50">
        <f t="shared" si="4"/>
        <v>0.16079582790269442</v>
      </c>
      <c r="T40" s="50">
        <f t="shared" si="5"/>
        <v>0.31338993481372013</v>
      </c>
      <c r="U40" s="50">
        <f t="shared" si="6"/>
        <v>9.1604537159672761E-2</v>
      </c>
      <c r="V40" s="50">
        <f t="shared" si="7"/>
        <v>0.20917052353334453</v>
      </c>
    </row>
    <row r="41" spans="1:22">
      <c r="A41" s="32">
        <v>34</v>
      </c>
      <c r="B41" s="33" t="s">
        <v>44</v>
      </c>
      <c r="C41" s="34" t="s">
        <v>81</v>
      </c>
      <c r="D41" s="7">
        <v>40906</v>
      </c>
      <c r="E41" s="35" t="s">
        <v>87</v>
      </c>
      <c r="F41" s="36" t="s">
        <v>126</v>
      </c>
      <c r="G41" s="7">
        <v>40906</v>
      </c>
      <c r="H41" s="8">
        <v>1209833.27</v>
      </c>
      <c r="I41" s="8">
        <v>6028813.7300000004</v>
      </c>
      <c r="J41" s="8">
        <v>2263453.54</v>
      </c>
      <c r="K41" s="8">
        <v>3735282.85</v>
      </c>
      <c r="L41" s="8">
        <f t="shared" si="10"/>
        <v>13237383.389999999</v>
      </c>
      <c r="M41" s="8">
        <v>1209833.27</v>
      </c>
      <c r="N41" s="8">
        <v>6028813.7300000004</v>
      </c>
      <c r="O41" s="8">
        <v>2263453.54</v>
      </c>
      <c r="P41" s="8">
        <v>3735282.85</v>
      </c>
      <c r="Q41" s="8">
        <f t="shared" si="9"/>
        <v>13237383.389999999</v>
      </c>
      <c r="R41" s="49">
        <f t="shared" si="3"/>
        <v>0</v>
      </c>
      <c r="S41" s="49">
        <f t="shared" si="4"/>
        <v>0</v>
      </c>
      <c r="T41" s="49">
        <f t="shared" si="5"/>
        <v>0</v>
      </c>
      <c r="U41" s="49">
        <f t="shared" si="6"/>
        <v>0</v>
      </c>
      <c r="V41" s="49">
        <f t="shared" si="7"/>
        <v>0</v>
      </c>
    </row>
    <row r="42" spans="1:22" s="46" customFormat="1" ht="25.5">
      <c r="A42" s="39">
        <v>35</v>
      </c>
      <c r="B42" s="40" t="s">
        <v>147</v>
      </c>
      <c r="C42" s="41" t="s">
        <v>139</v>
      </c>
      <c r="D42" s="42">
        <v>40908</v>
      </c>
      <c r="E42" s="43" t="s">
        <v>87</v>
      </c>
      <c r="F42" s="44" t="s">
        <v>148</v>
      </c>
      <c r="G42" s="47" t="s">
        <v>149</v>
      </c>
      <c r="H42" s="45">
        <v>200239.56</v>
      </c>
      <c r="I42" s="45">
        <v>206906.87</v>
      </c>
      <c r="J42" s="45">
        <v>354771.76</v>
      </c>
      <c r="K42" s="45">
        <v>511357.21</v>
      </c>
      <c r="L42" s="45">
        <f t="shared" si="10"/>
        <v>1273275.3999999999</v>
      </c>
      <c r="M42" s="45">
        <v>203703.26</v>
      </c>
      <c r="N42" s="45">
        <v>211381.24</v>
      </c>
      <c r="O42" s="45">
        <v>400119.11</v>
      </c>
      <c r="P42" s="45">
        <v>520843.19</v>
      </c>
      <c r="Q42" s="45">
        <f t="shared" si="9"/>
        <v>1336046.8</v>
      </c>
      <c r="R42" s="50">
        <f t="shared" si="3"/>
        <v>4.9299153977215182E-2</v>
      </c>
      <c r="S42" s="50">
        <f t="shared" si="4"/>
        <v>1.7297780718255718E-2</v>
      </c>
      <c r="T42" s="50">
        <f t="shared" si="5"/>
        <v>2.1625043189721138E-2</v>
      </c>
      <c r="U42" s="50">
        <f t="shared" si="6"/>
        <v>0.1278211941108276</v>
      </c>
      <c r="V42" s="50">
        <f t="shared" si="7"/>
        <v>1.8550594016265132E-2</v>
      </c>
    </row>
    <row r="43" spans="1:22">
      <c r="A43" s="32">
        <v>36</v>
      </c>
      <c r="B43" s="33" t="s">
        <v>45</v>
      </c>
      <c r="C43" s="34" t="s">
        <v>65</v>
      </c>
      <c r="D43" s="7">
        <v>40908</v>
      </c>
      <c r="E43" s="35" t="s">
        <v>87</v>
      </c>
      <c r="F43" s="36" t="s">
        <v>127</v>
      </c>
      <c r="G43" s="7">
        <v>40908</v>
      </c>
      <c r="H43" s="8">
        <v>125187.6</v>
      </c>
      <c r="I43" s="8">
        <v>162308.46</v>
      </c>
      <c r="J43" s="8">
        <v>159456.06</v>
      </c>
      <c r="K43" s="8">
        <v>209992.73</v>
      </c>
      <c r="L43" s="8">
        <f t="shared" si="10"/>
        <v>656944.85</v>
      </c>
      <c r="M43" s="8">
        <v>144422.99</v>
      </c>
      <c r="N43" s="8">
        <v>212496.12</v>
      </c>
      <c r="O43" s="8">
        <v>189321.55</v>
      </c>
      <c r="P43" s="8">
        <v>295193.7</v>
      </c>
      <c r="Q43" s="8">
        <f t="shared" si="9"/>
        <v>841434.35999999987</v>
      </c>
      <c r="R43" s="49">
        <f t="shared" si="3"/>
        <v>0.28082952473103329</v>
      </c>
      <c r="S43" s="49">
        <f t="shared" si="4"/>
        <v>0.15365251830053439</v>
      </c>
      <c r="T43" s="49">
        <f t="shared" si="5"/>
        <v>0.3092116085631027</v>
      </c>
      <c r="U43" s="49">
        <f t="shared" si="6"/>
        <v>0.18729604883000373</v>
      </c>
      <c r="V43" s="49">
        <f t="shared" si="7"/>
        <v>0.40573295085025074</v>
      </c>
    </row>
    <row r="44" spans="1:22">
      <c r="A44" s="1">
        <v>37</v>
      </c>
      <c r="B44" s="2" t="s">
        <v>46</v>
      </c>
      <c r="C44" s="28" t="s">
        <v>82</v>
      </c>
      <c r="D44" s="29">
        <v>40906</v>
      </c>
      <c r="E44" s="30" t="s">
        <v>87</v>
      </c>
      <c r="F44" s="31" t="s">
        <v>128</v>
      </c>
      <c r="G44" s="29">
        <v>40906</v>
      </c>
      <c r="H44" s="24">
        <v>6048158.8700000001</v>
      </c>
      <c r="I44" s="24">
        <v>14132540.82</v>
      </c>
      <c r="J44" s="24">
        <v>21832306.73</v>
      </c>
      <c r="K44" s="24">
        <v>22437508.899999999</v>
      </c>
      <c r="L44" s="24">
        <f t="shared" si="10"/>
        <v>64450515.32</v>
      </c>
      <c r="M44" s="24">
        <v>6048158.8700000001</v>
      </c>
      <c r="N44" s="24">
        <v>14132540.82</v>
      </c>
      <c r="O44" s="24">
        <v>21832306.73</v>
      </c>
      <c r="P44" s="24">
        <v>22437508.899999999</v>
      </c>
      <c r="Q44" s="24">
        <f t="shared" si="9"/>
        <v>64450515.32</v>
      </c>
      <c r="R44" s="50">
        <f t="shared" si="3"/>
        <v>0</v>
      </c>
      <c r="S44" s="50">
        <f t="shared" si="4"/>
        <v>0</v>
      </c>
      <c r="T44" s="50">
        <f t="shared" si="5"/>
        <v>0</v>
      </c>
      <c r="U44" s="50">
        <f t="shared" si="6"/>
        <v>0</v>
      </c>
      <c r="V44" s="50">
        <f t="shared" si="7"/>
        <v>0</v>
      </c>
    </row>
    <row r="45" spans="1:22">
      <c r="A45" s="32">
        <v>38</v>
      </c>
      <c r="B45" s="33" t="s">
        <v>47</v>
      </c>
      <c r="C45" s="34" t="s">
        <v>86</v>
      </c>
      <c r="D45" s="7">
        <v>40908</v>
      </c>
      <c r="E45" s="35" t="s">
        <v>87</v>
      </c>
      <c r="F45" s="36" t="s">
        <v>129</v>
      </c>
      <c r="G45" s="7">
        <v>40908</v>
      </c>
      <c r="H45" s="8">
        <v>2958567.09</v>
      </c>
      <c r="I45" s="8">
        <v>16469041.51</v>
      </c>
      <c r="J45" s="8">
        <v>5699911.0599999996</v>
      </c>
      <c r="K45" s="8">
        <v>5871948.4000000004</v>
      </c>
      <c r="L45" s="8">
        <f t="shared" si="10"/>
        <v>30999468.060000002</v>
      </c>
      <c r="M45" s="8">
        <v>2928191.51</v>
      </c>
      <c r="N45" s="8">
        <v>16469041.51</v>
      </c>
      <c r="O45" s="8">
        <v>5699911.0599999996</v>
      </c>
      <c r="P45" s="8">
        <v>5871948.4000000004</v>
      </c>
      <c r="Q45" s="8">
        <f t="shared" si="9"/>
        <v>30969092.479999997</v>
      </c>
      <c r="R45" s="49">
        <f t="shared" si="3"/>
        <v>-9.7987423336465262E-4</v>
      </c>
      <c r="S45" s="49">
        <f t="shared" si="4"/>
        <v>-1.0266990430154554E-2</v>
      </c>
      <c r="T45" s="49">
        <f t="shared" si="5"/>
        <v>0</v>
      </c>
      <c r="U45" s="49">
        <f t="shared" si="6"/>
        <v>0</v>
      </c>
      <c r="V45" s="49">
        <f t="shared" si="7"/>
        <v>0</v>
      </c>
    </row>
    <row r="46" spans="1:22">
      <c r="A46" s="1">
        <v>39</v>
      </c>
      <c r="B46" s="2" t="s">
        <v>48</v>
      </c>
      <c r="C46" s="28" t="s">
        <v>83</v>
      </c>
      <c r="D46" s="29">
        <v>40908</v>
      </c>
      <c r="E46" s="30" t="s">
        <v>87</v>
      </c>
      <c r="F46" s="31" t="s">
        <v>130</v>
      </c>
      <c r="G46" s="29">
        <v>40908</v>
      </c>
      <c r="H46" s="24">
        <v>0</v>
      </c>
      <c r="I46" s="24">
        <v>8038499.2999160001</v>
      </c>
      <c r="J46" s="24">
        <v>2966431.9373239996</v>
      </c>
      <c r="K46" s="24">
        <v>2173825.7989999996</v>
      </c>
      <c r="L46" s="24">
        <f t="shared" si="10"/>
        <v>13178757.03624</v>
      </c>
      <c r="M46" s="24"/>
      <c r="N46" s="24">
        <v>8210523.1799999997</v>
      </c>
      <c r="O46" s="24">
        <v>3029913.58</v>
      </c>
      <c r="P46" s="24">
        <v>2220345.67</v>
      </c>
      <c r="Q46" s="24">
        <f t="shared" si="9"/>
        <v>13460782.43</v>
      </c>
      <c r="R46" s="50">
        <f t="shared" si="3"/>
        <v>2.1399999482839105E-2</v>
      </c>
      <c r="S46" s="50" t="e">
        <f t="shared" si="4"/>
        <v>#DIV/0!</v>
      </c>
      <c r="T46" s="50">
        <f t="shared" si="5"/>
        <v>2.1399999386178647E-2</v>
      </c>
      <c r="U46" s="50">
        <f t="shared" si="6"/>
        <v>2.1399999736136488E-2</v>
      </c>
      <c r="V46" s="50">
        <f t="shared" si="7"/>
        <v>2.13999994946239E-2</v>
      </c>
    </row>
    <row r="47" spans="1:22">
      <c r="A47" s="32">
        <v>40</v>
      </c>
      <c r="B47" s="33" t="s">
        <v>49</v>
      </c>
      <c r="C47" s="34" t="s">
        <v>66</v>
      </c>
      <c r="D47" s="7">
        <v>40908</v>
      </c>
      <c r="E47" s="35" t="s">
        <v>87</v>
      </c>
      <c r="F47" s="36" t="s">
        <v>131</v>
      </c>
      <c r="G47" s="7">
        <v>40908</v>
      </c>
      <c r="H47" s="8">
        <v>1834419.39</v>
      </c>
      <c r="I47" s="8">
        <v>4506120.93</v>
      </c>
      <c r="J47" s="8">
        <v>2532904</v>
      </c>
      <c r="K47" s="8">
        <v>2189151.96</v>
      </c>
      <c r="L47" s="8">
        <f t="shared" si="10"/>
        <v>11062596.280000001</v>
      </c>
      <c r="M47" s="8">
        <v>2855391.2</v>
      </c>
      <c r="N47" s="8">
        <v>5297011.4000000004</v>
      </c>
      <c r="O47" s="8">
        <v>3117355.11</v>
      </c>
      <c r="P47" s="8">
        <v>4362781.46</v>
      </c>
      <c r="Q47" s="8">
        <f t="shared" si="9"/>
        <v>15632539.170000002</v>
      </c>
      <c r="R47" s="49">
        <f t="shared" si="3"/>
        <v>0.4130985868355308</v>
      </c>
      <c r="S47" s="49">
        <f t="shared" si="4"/>
        <v>0.55656400906228987</v>
      </c>
      <c r="T47" s="49">
        <f t="shared" si="5"/>
        <v>0.17551470151068504</v>
      </c>
      <c r="U47" s="49">
        <f t="shared" si="6"/>
        <v>0.23074349047575415</v>
      </c>
      <c r="V47" s="49">
        <f t="shared" si="7"/>
        <v>0.99290937299756932</v>
      </c>
    </row>
    <row r="48" spans="1:22">
      <c r="A48" s="1">
        <v>41</v>
      </c>
      <c r="B48" s="2" t="s">
        <v>50</v>
      </c>
      <c r="C48" s="28" t="s">
        <v>84</v>
      </c>
      <c r="D48" s="29">
        <v>40907</v>
      </c>
      <c r="E48" s="30" t="s">
        <v>87</v>
      </c>
      <c r="F48" s="31" t="s">
        <v>132</v>
      </c>
      <c r="G48" s="29">
        <v>40907</v>
      </c>
      <c r="H48" s="24">
        <v>0</v>
      </c>
      <c r="I48" s="24">
        <v>8047521.3799999999</v>
      </c>
      <c r="J48" s="24">
        <v>1457382.92</v>
      </c>
      <c r="K48" s="24">
        <v>0</v>
      </c>
      <c r="L48" s="24">
        <f>SUM(I48:K48)</f>
        <v>9504904.3000000007</v>
      </c>
      <c r="M48" s="24"/>
      <c r="N48" s="24">
        <v>11250848.939999999</v>
      </c>
      <c r="O48" s="24">
        <v>2189667.7200000002</v>
      </c>
      <c r="P48" s="24">
        <v>3004202.68</v>
      </c>
      <c r="Q48" s="24">
        <f>SUM(N48:P48)</f>
        <v>16444719.34</v>
      </c>
      <c r="R48" s="50">
        <f t="shared" si="3"/>
        <v>0.73012992250747843</v>
      </c>
      <c r="S48" s="50" t="e">
        <f t="shared" si="4"/>
        <v>#DIV/0!</v>
      </c>
      <c r="T48" s="50">
        <f t="shared" si="5"/>
        <v>0.39805145071885462</v>
      </c>
      <c r="U48" s="50">
        <f t="shared" si="6"/>
        <v>0.50246561143999147</v>
      </c>
      <c r="V48" s="50" t="e">
        <f t="shared" si="7"/>
        <v>#DIV/0!</v>
      </c>
    </row>
    <row r="49" spans="1:22">
      <c r="A49" s="53">
        <v>42</v>
      </c>
      <c r="B49" s="54" t="s">
        <v>51</v>
      </c>
      <c r="C49" s="55" t="s">
        <v>85</v>
      </c>
      <c r="D49" s="56">
        <v>40907</v>
      </c>
      <c r="E49" s="57" t="s">
        <v>87</v>
      </c>
      <c r="F49" s="58" t="s">
        <v>133</v>
      </c>
      <c r="G49" s="56">
        <v>40907</v>
      </c>
      <c r="H49" s="59">
        <v>532232.21</v>
      </c>
      <c r="I49" s="59">
        <v>4729292.79</v>
      </c>
      <c r="J49" s="59">
        <v>1109061.6000000001</v>
      </c>
      <c r="K49" s="59">
        <v>1154131.1499999999</v>
      </c>
      <c r="L49" s="59">
        <f t="shared" si="10"/>
        <v>7524717.75</v>
      </c>
      <c r="M49" s="59"/>
      <c r="N49" s="59"/>
      <c r="O49" s="59"/>
      <c r="P49" s="59"/>
      <c r="Q49" s="59">
        <f>SUM(M49:P49)</f>
        <v>0</v>
      </c>
      <c r="R49" s="60">
        <f t="shared" si="3"/>
        <v>-1</v>
      </c>
      <c r="S49" s="60">
        <f t="shared" si="4"/>
        <v>-1</v>
      </c>
      <c r="T49" s="60">
        <f t="shared" si="5"/>
        <v>-1</v>
      </c>
      <c r="U49" s="60">
        <f t="shared" si="6"/>
        <v>-1</v>
      </c>
      <c r="V49" s="60">
        <f t="shared" si="7"/>
        <v>-1</v>
      </c>
    </row>
    <row r="50" spans="1:22">
      <c r="A50" s="1">
        <v>43</v>
      </c>
      <c r="B50" s="9" t="s">
        <v>52</v>
      </c>
      <c r="C50" s="38" t="s">
        <v>140</v>
      </c>
      <c r="D50" s="10">
        <v>40907</v>
      </c>
      <c r="E50" s="21" t="s">
        <v>146</v>
      </c>
      <c r="F50" s="11" t="s">
        <v>134</v>
      </c>
      <c r="G50" s="11" t="s">
        <v>134</v>
      </c>
      <c r="H50" s="24">
        <v>0</v>
      </c>
      <c r="I50" s="24">
        <v>368940.34</v>
      </c>
      <c r="J50" s="24">
        <v>57065.9</v>
      </c>
      <c r="K50" s="24">
        <v>230157.36</v>
      </c>
      <c r="L50" s="12">
        <f>SUM(H50:K50)</f>
        <v>656163.60000000009</v>
      </c>
      <c r="M50" s="8">
        <v>199766.01</v>
      </c>
      <c r="N50" s="24">
        <v>475271.53</v>
      </c>
      <c r="O50" s="24">
        <v>144047.07</v>
      </c>
      <c r="P50" s="24">
        <v>451658.31</v>
      </c>
      <c r="Q50" s="12">
        <f>SUM(M50:P50)</f>
        <v>1270742.9200000002</v>
      </c>
      <c r="R50" s="50">
        <f t="shared" si="3"/>
        <v>0.93662513434149641</v>
      </c>
      <c r="S50" s="50" t="e">
        <f t="shared" si="4"/>
        <v>#DIV/0!</v>
      </c>
      <c r="T50" s="50">
        <f t="shared" si="5"/>
        <v>0.28820700387493536</v>
      </c>
      <c r="U50" s="50">
        <f t="shared" si="6"/>
        <v>1.5242232226250705</v>
      </c>
      <c r="V50" s="50">
        <f t="shared" si="7"/>
        <v>0.96238916713330402</v>
      </c>
    </row>
    <row r="51" spans="1:22" ht="14.25" thickBot="1">
      <c r="A51" s="13"/>
      <c r="B51" s="14"/>
      <c r="C51" s="14"/>
      <c r="D51" s="15"/>
      <c r="E51" s="14"/>
      <c r="F51" s="15"/>
      <c r="G51" s="15"/>
      <c r="H51" s="14"/>
      <c r="I51" s="14"/>
      <c r="J51" s="14"/>
      <c r="K51" s="14"/>
      <c r="L51" s="14"/>
      <c r="P51" s="22"/>
    </row>
    <row r="52" spans="1:22">
      <c r="A52" s="16" t="s">
        <v>55</v>
      </c>
      <c r="B52" s="17"/>
      <c r="C52" s="17"/>
      <c r="D52" s="17"/>
      <c r="E52" s="17"/>
      <c r="F52" s="18"/>
      <c r="G52" s="17"/>
      <c r="H52" s="18"/>
      <c r="I52" s="17"/>
      <c r="J52" s="17"/>
      <c r="K52" s="17"/>
      <c r="L52" s="17"/>
      <c r="P52" s="23"/>
    </row>
    <row r="53" spans="1:22">
      <c r="A53" s="16" t="s">
        <v>53</v>
      </c>
      <c r="B53" s="19"/>
      <c r="C53" s="19"/>
      <c r="D53" s="19"/>
      <c r="E53" s="19"/>
      <c r="F53" s="1"/>
      <c r="G53" s="19"/>
      <c r="H53" s="1"/>
      <c r="I53" s="19"/>
      <c r="J53" s="19"/>
      <c r="K53" s="19"/>
      <c r="L53" s="19"/>
    </row>
    <row r="54" spans="1:22">
      <c r="A54" s="16" t="s">
        <v>153</v>
      </c>
      <c r="B54" s="19"/>
      <c r="C54" s="19"/>
      <c r="D54" s="19"/>
      <c r="E54" s="19"/>
      <c r="F54" s="1"/>
      <c r="G54" s="19"/>
      <c r="H54" s="1"/>
      <c r="I54" s="19"/>
      <c r="J54" s="19"/>
      <c r="K54" s="19"/>
      <c r="L54" s="19"/>
    </row>
    <row r="55" spans="1:22">
      <c r="A55" s="16"/>
      <c r="B55" s="19"/>
      <c r="C55" s="19"/>
      <c r="D55" s="19"/>
      <c r="E55" s="19"/>
      <c r="F55" s="1"/>
      <c r="G55" s="19"/>
      <c r="H55" s="1"/>
      <c r="I55" s="19"/>
      <c r="J55" s="19"/>
      <c r="K55" s="19"/>
      <c r="L55" s="19"/>
    </row>
    <row r="56" spans="1:22">
      <c r="A56" s="16" t="s">
        <v>145</v>
      </c>
      <c r="B56" s="19"/>
      <c r="C56" s="19"/>
      <c r="D56" s="19"/>
      <c r="E56" s="19"/>
      <c r="F56" s="1"/>
      <c r="G56" s="20"/>
      <c r="H56" s="20"/>
      <c r="I56" s="20"/>
      <c r="J56" s="20"/>
      <c r="K56" s="20"/>
      <c r="L56" s="20"/>
    </row>
    <row r="57" spans="1:22">
      <c r="A57" s="16" t="s">
        <v>143</v>
      </c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</row>
    <row r="58" spans="1:22">
      <c r="A58" s="16"/>
      <c r="B58" s="19"/>
      <c r="C58" s="19"/>
      <c r="D58" s="19"/>
      <c r="E58" s="19"/>
      <c r="F58" s="1"/>
      <c r="G58" s="20"/>
      <c r="H58" s="20"/>
      <c r="I58" s="20"/>
      <c r="J58" s="20"/>
      <c r="K58" s="20"/>
      <c r="L58" s="20"/>
    </row>
  </sheetData>
  <mergeCells count="12">
    <mergeCell ref="M5:Q5"/>
    <mergeCell ref="R5:V5"/>
    <mergeCell ref="A1:L1"/>
    <mergeCell ref="A2:L2"/>
    <mergeCell ref="A5:A6"/>
    <mergeCell ref="B5:B6"/>
    <mergeCell ref="C5:C6"/>
    <mergeCell ref="D5:D6"/>
    <mergeCell ref="E5:E6"/>
    <mergeCell ref="F5:F6"/>
    <mergeCell ref="G5:G6"/>
    <mergeCell ref="H5:L5"/>
  </mergeCells>
  <phoneticPr fontId="8" type="noConversion"/>
  <pageMargins left="0.19" right="0.18" top="0.12" bottom="0.09" header="0" footer="0"/>
  <pageSetup scale="70" orientation="landscape" r:id="rId1"/>
  <headerFooter alignWithMargins="0"/>
  <ignoredErrors>
    <ignoredError sqref="L48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C1:G25"/>
  <sheetViews>
    <sheetView workbookViewId="0">
      <selection activeCell="E28" sqref="E28"/>
    </sheetView>
  </sheetViews>
  <sheetFormatPr baseColWidth="10" defaultRowHeight="12.75"/>
  <cols>
    <col min="2" max="2" width="11.42578125" customWidth="1"/>
    <col min="3" max="3" width="11.7109375" customWidth="1"/>
    <col min="4" max="4" width="20.85546875" customWidth="1"/>
    <col min="5" max="5" width="31.140625" customWidth="1"/>
    <col min="6" max="6" width="14" customWidth="1"/>
  </cols>
  <sheetData>
    <row r="1" spans="3:7">
      <c r="D1" s="86" t="s">
        <v>354</v>
      </c>
    </row>
    <row r="3" spans="3:7">
      <c r="C3" s="227"/>
      <c r="D3" s="228" t="s">
        <v>352</v>
      </c>
      <c r="E3" s="228" t="s">
        <v>353</v>
      </c>
      <c r="F3" s="228" t="s">
        <v>350</v>
      </c>
      <c r="G3" s="228" t="s">
        <v>351</v>
      </c>
    </row>
    <row r="4" spans="3:7">
      <c r="C4" s="228" t="s">
        <v>347</v>
      </c>
      <c r="D4" s="229">
        <f>609341.9+3314619.58</f>
        <v>3923961.48</v>
      </c>
      <c r="E4" s="229">
        <v>2384260.81</v>
      </c>
      <c r="F4" s="231">
        <f>+E4/D4</f>
        <v>0.60761575314954419</v>
      </c>
      <c r="G4" s="230">
        <f>1-F4</f>
        <v>0.39238424685045581</v>
      </c>
    </row>
    <row r="5" spans="3:7">
      <c r="C5" s="228" t="s">
        <v>348</v>
      </c>
      <c r="D5" s="229">
        <v>982046.11</v>
      </c>
      <c r="E5" s="229">
        <v>488001.89</v>
      </c>
      <c r="F5" s="231">
        <f>+E5/D5</f>
        <v>0.4969236016830208</v>
      </c>
      <c r="G5" s="230">
        <f>1-F5</f>
        <v>0.50307639831697926</v>
      </c>
    </row>
    <row r="6" spans="3:7">
      <c r="C6" s="228" t="s">
        <v>349</v>
      </c>
      <c r="D6" s="229">
        <v>1973114.19</v>
      </c>
      <c r="E6" s="229">
        <v>1074345.57</v>
      </c>
      <c r="F6" s="231">
        <f>+E6/D6</f>
        <v>0.54449234385162482</v>
      </c>
      <c r="G6" s="230">
        <f>1-F6</f>
        <v>0.45550765614837518</v>
      </c>
    </row>
    <row r="7" spans="3:7">
      <c r="C7" s="227"/>
      <c r="D7" s="229">
        <f>SUM(D4:D6)</f>
        <v>6879121.7799999993</v>
      </c>
      <c r="E7" s="229">
        <f>SUM(E4:E6)</f>
        <v>3946608.2700000005</v>
      </c>
      <c r="F7" s="231">
        <f>+E7/D7</f>
        <v>0.5737081558105519</v>
      </c>
      <c r="G7" s="230">
        <f>1-F7</f>
        <v>0.4262918441894481</v>
      </c>
    </row>
    <row r="11" spans="3:7">
      <c r="D11" s="86" t="s">
        <v>355</v>
      </c>
    </row>
    <row r="12" spans="3:7">
      <c r="C12" s="227"/>
      <c r="D12" s="228" t="s">
        <v>352</v>
      </c>
      <c r="E12" s="228" t="s">
        <v>353</v>
      </c>
      <c r="F12" s="228" t="s">
        <v>350</v>
      </c>
      <c r="G12" s="228" t="s">
        <v>351</v>
      </c>
    </row>
    <row r="13" spans="3:7">
      <c r="C13" s="228" t="s">
        <v>356</v>
      </c>
      <c r="D13" s="229">
        <v>841813.2</v>
      </c>
      <c r="E13" s="229">
        <v>399088.96</v>
      </c>
      <c r="F13" s="231">
        <f>+E13/D13</f>
        <v>0.47408256368515017</v>
      </c>
      <c r="G13" s="230">
        <f>1-F13</f>
        <v>0.52591743631484977</v>
      </c>
    </row>
    <row r="14" spans="3:7">
      <c r="C14" s="228" t="s">
        <v>357</v>
      </c>
      <c r="D14" s="229">
        <v>14053889.800000001</v>
      </c>
      <c r="E14" s="229">
        <v>7768841.7300000004</v>
      </c>
      <c r="F14" s="231">
        <f>+E14/D14</f>
        <v>0.552789429870156</v>
      </c>
      <c r="G14" s="230">
        <f>1-F14</f>
        <v>0.447210570129844</v>
      </c>
    </row>
    <row r="15" spans="3:7">
      <c r="C15" s="228" t="s">
        <v>348</v>
      </c>
      <c r="D15" s="229">
        <v>4818828.5199999996</v>
      </c>
      <c r="E15" s="229">
        <v>2080186.28</v>
      </c>
      <c r="F15" s="231">
        <f>+E15/D15</f>
        <v>0.43167883467245693</v>
      </c>
      <c r="G15" s="230">
        <f>1-F15</f>
        <v>0.56832116532754307</v>
      </c>
    </row>
    <row r="16" spans="3:7">
      <c r="C16" s="228" t="s">
        <v>349</v>
      </c>
      <c r="D16" s="229">
        <v>4311491.47</v>
      </c>
      <c r="E16" s="229">
        <v>1860531.35</v>
      </c>
      <c r="F16" s="231">
        <f>+E16/D16</f>
        <v>0.43152847754561374</v>
      </c>
      <c r="G16" s="230">
        <f>1-F16</f>
        <v>0.56847152245438626</v>
      </c>
    </row>
    <row r="17" spans="3:7">
      <c r="C17" s="227"/>
      <c r="D17" s="232">
        <f>SUM(D13:D16)</f>
        <v>24026022.989999998</v>
      </c>
      <c r="E17" s="229">
        <f>SUM(E13:E16)</f>
        <v>12108648.32</v>
      </c>
      <c r="F17" s="231">
        <f>+E17/D17</f>
        <v>0.50398055163102973</v>
      </c>
      <c r="G17" s="230">
        <f>1-F17</f>
        <v>0.49601944836897027</v>
      </c>
    </row>
    <row r="20" spans="3:7" ht="15">
      <c r="C20" s="233" t="s">
        <v>358</v>
      </c>
      <c r="D20" s="233" t="s">
        <v>359</v>
      </c>
      <c r="E20" s="233" t="s">
        <v>360</v>
      </c>
      <c r="F20" s="233" t="s">
        <v>361</v>
      </c>
    </row>
    <row r="21" spans="3:7">
      <c r="C21" s="227" t="s">
        <v>362</v>
      </c>
      <c r="D21" s="234">
        <v>841813.2</v>
      </c>
      <c r="E21" s="234">
        <v>399088.95999999996</v>
      </c>
      <c r="F21" s="235">
        <f>E21/D21*100</f>
        <v>47.408256368515005</v>
      </c>
    </row>
    <row r="22" spans="3:7">
      <c r="C22" s="227" t="s">
        <v>363</v>
      </c>
      <c r="D22" s="234">
        <v>14053889.800000001</v>
      </c>
      <c r="E22" s="234">
        <v>7768841.7299999986</v>
      </c>
      <c r="F22" s="235">
        <f>E22/D22*100</f>
        <v>55.278942987015576</v>
      </c>
    </row>
    <row r="23" spans="3:7">
      <c r="C23" s="227" t="s">
        <v>364</v>
      </c>
      <c r="D23" s="234">
        <v>4311491.47</v>
      </c>
      <c r="E23" s="234">
        <v>1860531.35</v>
      </c>
      <c r="F23" s="235">
        <f>E23/D23*100</f>
        <v>43.152847754561371</v>
      </c>
    </row>
    <row r="24" spans="3:7">
      <c r="C24" s="227" t="s">
        <v>365</v>
      </c>
      <c r="D24" s="234">
        <v>4818828.5199999996</v>
      </c>
      <c r="E24" s="234">
        <v>2080186.28</v>
      </c>
      <c r="F24" s="235">
        <f>E24/D24*100</f>
        <v>43.167883467245694</v>
      </c>
    </row>
    <row r="25" spans="3:7" ht="15">
      <c r="C25" s="233" t="s">
        <v>366</v>
      </c>
      <c r="D25" s="236">
        <f>SUM(D21:D24)</f>
        <v>24026022.989999998</v>
      </c>
      <c r="E25" s="236">
        <f>SUM(E21:E24)</f>
        <v>12108648.319999998</v>
      </c>
      <c r="F25" s="231">
        <f>+E25/D25</f>
        <v>0.50398055163102962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D53"/>
  <sheetViews>
    <sheetView topLeftCell="N1" workbookViewId="0">
      <pane ySplit="4" topLeftCell="A11" activePane="bottomLeft" state="frozen"/>
      <selection pane="bottomLeft" activeCell="W36" sqref="W36"/>
    </sheetView>
  </sheetViews>
  <sheetFormatPr baseColWidth="10" defaultRowHeight="12.75"/>
  <cols>
    <col min="1" max="1" width="5.85546875" customWidth="1"/>
    <col min="2" max="2" width="24.42578125" customWidth="1"/>
    <col min="3" max="3" width="26" customWidth="1"/>
    <col min="4" max="4" width="14" customWidth="1"/>
    <col min="5" max="5" width="11.42578125" style="103" customWidth="1"/>
    <col min="6" max="6" width="15.85546875" customWidth="1"/>
    <col min="7" max="7" width="14.5703125" customWidth="1"/>
    <col min="8" max="8" width="16.28515625" customWidth="1"/>
    <col min="9" max="9" width="18.5703125" customWidth="1"/>
    <col min="10" max="10" width="17.85546875" customWidth="1"/>
    <col min="11" max="11" width="17.42578125" customWidth="1"/>
    <col min="12" max="12" width="18.7109375" customWidth="1"/>
    <col min="13" max="16" width="17.85546875" customWidth="1"/>
    <col min="17" max="17" width="18.140625" style="103" customWidth="1"/>
    <col min="18" max="22" width="10.7109375" customWidth="1"/>
    <col min="23" max="23" width="36.140625" style="103" customWidth="1"/>
    <col min="24" max="24" width="12.28515625" bestFit="1" customWidth="1"/>
  </cols>
  <sheetData>
    <row r="1" spans="1:26" ht="18">
      <c r="A1" s="325" t="s">
        <v>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</row>
    <row r="2" spans="1:26" ht="16.5" thickBot="1">
      <c r="A2" s="329" t="s">
        <v>368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</row>
    <row r="3" spans="1:26" ht="25.5" customHeight="1">
      <c r="A3" s="327" t="s">
        <v>1</v>
      </c>
      <c r="B3" s="327" t="s">
        <v>2</v>
      </c>
      <c r="C3" s="327" t="s">
        <v>3</v>
      </c>
      <c r="D3" s="327" t="s">
        <v>4</v>
      </c>
      <c r="E3" s="327" t="s">
        <v>5</v>
      </c>
      <c r="F3" s="327" t="s">
        <v>6</v>
      </c>
      <c r="G3" s="327" t="s">
        <v>7</v>
      </c>
      <c r="H3" s="324" t="s">
        <v>151</v>
      </c>
      <c r="I3" s="324"/>
      <c r="J3" s="324"/>
      <c r="K3" s="324"/>
      <c r="L3" s="324"/>
      <c r="M3" s="324" t="s">
        <v>154</v>
      </c>
      <c r="N3" s="324"/>
      <c r="O3" s="324"/>
      <c r="P3" s="324"/>
      <c r="Q3" s="324"/>
      <c r="R3" s="324" t="s">
        <v>260</v>
      </c>
      <c r="S3" s="324"/>
      <c r="T3" s="324"/>
      <c r="U3" s="324"/>
      <c r="V3" s="324"/>
    </row>
    <row r="4" spans="1:26" ht="39" customHeight="1" thickBot="1">
      <c r="A4" s="328"/>
      <c r="B4" s="328"/>
      <c r="C4" s="328"/>
      <c r="D4" s="328"/>
      <c r="E4" s="328"/>
      <c r="F4" s="328"/>
      <c r="G4" s="328"/>
      <c r="H4" s="4" t="s">
        <v>8</v>
      </c>
      <c r="I4" s="4" t="s">
        <v>9</v>
      </c>
      <c r="J4" s="4" t="s">
        <v>10</v>
      </c>
      <c r="K4" s="4" t="s">
        <v>11</v>
      </c>
      <c r="L4" s="3" t="s">
        <v>12</v>
      </c>
      <c r="M4" s="4" t="s">
        <v>8</v>
      </c>
      <c r="N4" s="4" t="s">
        <v>9</v>
      </c>
      <c r="O4" s="4" t="s">
        <v>10</v>
      </c>
      <c r="P4" s="4" t="s">
        <v>11</v>
      </c>
      <c r="Q4" s="3" t="s">
        <v>12</v>
      </c>
      <c r="R4" s="3" t="s">
        <v>12</v>
      </c>
      <c r="S4" s="4" t="s">
        <v>8</v>
      </c>
      <c r="T4" s="4" t="s">
        <v>9</v>
      </c>
      <c r="U4" s="4" t="s">
        <v>10</v>
      </c>
      <c r="V4" s="4" t="s">
        <v>11</v>
      </c>
    </row>
    <row r="5" spans="1:26">
      <c r="A5" s="5"/>
      <c r="B5" s="6"/>
      <c r="C5" s="5"/>
      <c r="D5" s="5"/>
      <c r="E5" s="5"/>
      <c r="F5" s="5"/>
      <c r="G5" s="5"/>
      <c r="H5" s="5"/>
      <c r="I5" s="6"/>
      <c r="J5" s="6"/>
      <c r="K5" s="6"/>
      <c r="L5" s="5"/>
    </row>
    <row r="6" spans="1:26" s="268" customFormat="1" ht="15" customHeight="1">
      <c r="A6" s="258">
        <v>1</v>
      </c>
      <c r="B6" s="259" t="s">
        <v>13</v>
      </c>
      <c r="C6" s="260" t="s">
        <v>315</v>
      </c>
      <c r="D6" s="261">
        <v>41637</v>
      </c>
      <c r="E6" s="262"/>
      <c r="F6" s="263" t="s">
        <v>316</v>
      </c>
      <c r="G6" s="261">
        <v>41637</v>
      </c>
      <c r="H6" s="264">
        <v>460305.87</v>
      </c>
      <c r="I6" s="264">
        <v>727655.39</v>
      </c>
      <c r="J6" s="264">
        <v>854506.52</v>
      </c>
      <c r="K6" s="264">
        <v>793756.87</v>
      </c>
      <c r="L6" s="265">
        <f t="shared" ref="L6:L11" si="0">+H6+I6+J6+K6</f>
        <v>2836224.65</v>
      </c>
      <c r="M6" s="264">
        <v>460305.87</v>
      </c>
      <c r="N6" s="264">
        <v>727655.39</v>
      </c>
      <c r="O6" s="264">
        <v>854506.52</v>
      </c>
      <c r="P6" s="264">
        <v>793756.87</v>
      </c>
      <c r="Q6" s="265">
        <f t="shared" ref="Q6:Q31" si="1">+M6+N6+O6+P6</f>
        <v>2836224.65</v>
      </c>
      <c r="R6" s="266">
        <f>+Q6/L6-1</f>
        <v>0</v>
      </c>
      <c r="S6" s="266">
        <f t="shared" ref="S6:V21" si="2">+M6/H6-1</f>
        <v>0</v>
      </c>
      <c r="T6" s="266">
        <f t="shared" si="2"/>
        <v>0</v>
      </c>
      <c r="U6" s="266">
        <f t="shared" si="2"/>
        <v>0</v>
      </c>
      <c r="V6" s="266">
        <f t="shared" si="2"/>
        <v>0</v>
      </c>
      <c r="W6" s="267" t="s">
        <v>242</v>
      </c>
      <c r="X6" s="330" t="s">
        <v>371</v>
      </c>
      <c r="Y6" s="330"/>
      <c r="Z6" s="330"/>
    </row>
    <row r="7" spans="1:26" s="191" customFormat="1" ht="15" customHeight="1">
      <c r="A7" s="195">
        <v>2</v>
      </c>
      <c r="B7" s="196" t="s">
        <v>14</v>
      </c>
      <c r="C7" s="237" t="s">
        <v>299</v>
      </c>
      <c r="D7" s="240">
        <v>41636</v>
      </c>
      <c r="E7" s="247" t="s">
        <v>87</v>
      </c>
      <c r="F7" s="248" t="s">
        <v>300</v>
      </c>
      <c r="G7" s="241">
        <v>41636</v>
      </c>
      <c r="H7" s="187">
        <v>4338377.92</v>
      </c>
      <c r="I7" s="187">
        <v>15223960.470000001</v>
      </c>
      <c r="J7" s="187">
        <v>11946059.66</v>
      </c>
      <c r="K7" s="187">
        <v>11739395.01</v>
      </c>
      <c r="L7" s="188">
        <f t="shared" si="0"/>
        <v>43247793.060000002</v>
      </c>
      <c r="M7" s="187">
        <v>4585505.71</v>
      </c>
      <c r="N7" s="187">
        <v>17070019.899999999</v>
      </c>
      <c r="O7" s="187">
        <v>12302351.699999999</v>
      </c>
      <c r="P7" s="187">
        <v>13161422.17</v>
      </c>
      <c r="Q7" s="188">
        <f t="shared" si="1"/>
        <v>47119299.480000004</v>
      </c>
      <c r="R7" s="194">
        <f t="shared" ref="R7:R48" si="3">+Q7/L7-1</f>
        <v>8.9519167246958631E-2</v>
      </c>
      <c r="S7" s="194">
        <f t="shared" si="2"/>
        <v>5.6963177149859767E-2</v>
      </c>
      <c r="T7" s="194">
        <f t="shared" si="2"/>
        <v>0.12126013028198557</v>
      </c>
      <c r="U7" s="194">
        <f t="shared" si="2"/>
        <v>2.9825067858400445E-2</v>
      </c>
      <c r="V7" s="194">
        <f t="shared" si="2"/>
        <v>0.12113291688274153</v>
      </c>
      <c r="W7" s="257" t="s">
        <v>243</v>
      </c>
    </row>
    <row r="8" spans="1:26" s="191" customFormat="1" ht="15" customHeight="1">
      <c r="A8" s="195">
        <v>3</v>
      </c>
      <c r="B8" s="196" t="s">
        <v>15</v>
      </c>
      <c r="C8" s="237" t="s">
        <v>319</v>
      </c>
      <c r="D8" s="239">
        <v>41637</v>
      </c>
      <c r="E8" s="247" t="s">
        <v>87</v>
      </c>
      <c r="F8" s="248" t="s">
        <v>320</v>
      </c>
      <c r="G8" s="239">
        <v>41637</v>
      </c>
      <c r="H8" s="187">
        <v>1308270.98</v>
      </c>
      <c r="I8" s="187">
        <v>1644358.16</v>
      </c>
      <c r="J8" s="187">
        <v>1680775.15</v>
      </c>
      <c r="K8" s="187">
        <v>3302588.08</v>
      </c>
      <c r="L8" s="188">
        <f t="shared" si="0"/>
        <v>7935992.3699999992</v>
      </c>
      <c r="M8" s="187">
        <v>1343332.64</v>
      </c>
      <c r="N8" s="187">
        <v>1688426.96</v>
      </c>
      <c r="O8" s="187">
        <v>1725819.92</v>
      </c>
      <c r="P8" s="187">
        <v>3391097.44</v>
      </c>
      <c r="Q8" s="188">
        <f t="shared" si="1"/>
        <v>8148676.959999999</v>
      </c>
      <c r="R8" s="194">
        <f t="shared" si="3"/>
        <v>2.6799999304938815E-2</v>
      </c>
      <c r="S8" s="194">
        <f t="shared" si="2"/>
        <v>2.6799998269471548E-2</v>
      </c>
      <c r="T8" s="194">
        <f t="shared" si="2"/>
        <v>2.6800000797879697E-2</v>
      </c>
      <c r="U8" s="194">
        <f t="shared" si="2"/>
        <v>2.6799997608246473E-2</v>
      </c>
      <c r="V8" s="194">
        <f t="shared" si="2"/>
        <v>2.6799999835280586E-2</v>
      </c>
      <c r="W8" s="257" t="s">
        <v>244</v>
      </c>
    </row>
    <row r="9" spans="1:26" s="191" customFormat="1" ht="15" customHeight="1">
      <c r="A9" s="195">
        <v>4</v>
      </c>
      <c r="B9" s="196" t="s">
        <v>16</v>
      </c>
      <c r="C9" s="237" t="s">
        <v>317</v>
      </c>
      <c r="D9" s="241">
        <v>41637</v>
      </c>
      <c r="E9" s="247" t="s">
        <v>87</v>
      </c>
      <c r="F9" s="248" t="s">
        <v>318</v>
      </c>
      <c r="G9" s="241">
        <v>41637</v>
      </c>
      <c r="H9" s="187">
        <v>1337537.92</v>
      </c>
      <c r="I9" s="187">
        <v>3102046.88</v>
      </c>
      <c r="J9" s="187">
        <v>1323570.82</v>
      </c>
      <c r="K9" s="187">
        <v>2156976.8199999998</v>
      </c>
      <c r="L9" s="188">
        <f t="shared" si="0"/>
        <v>7920132.4399999995</v>
      </c>
      <c r="M9" s="187">
        <v>1901531.77</v>
      </c>
      <c r="N9" s="187">
        <v>3635554.7</v>
      </c>
      <c r="O9" s="187">
        <v>1687059.2</v>
      </c>
      <c r="P9" s="187">
        <v>1853165.95</v>
      </c>
      <c r="Q9" s="188">
        <f>+M9+N9+O9+P9</f>
        <v>9077311.620000001</v>
      </c>
      <c r="R9" s="194">
        <f>+Q9/L9-1</f>
        <v>0.14610603910557862</v>
      </c>
      <c r="S9" s="194">
        <f t="shared" si="2"/>
        <v>0.42166569004638021</v>
      </c>
      <c r="T9" s="194">
        <f t="shared" si="2"/>
        <v>0.17198573736577449</v>
      </c>
      <c r="U9" s="194">
        <f t="shared" si="2"/>
        <v>0.27462707284525956</v>
      </c>
      <c r="V9" s="194">
        <f t="shared" si="2"/>
        <v>-0.14085031752914245</v>
      </c>
      <c r="W9" s="257" t="s">
        <v>243</v>
      </c>
    </row>
    <row r="10" spans="1:26" s="191" customFormat="1" ht="15" customHeight="1">
      <c r="A10" s="195">
        <v>5</v>
      </c>
      <c r="B10" s="196" t="s">
        <v>17</v>
      </c>
      <c r="C10" s="237" t="s">
        <v>325</v>
      </c>
      <c r="D10" s="241">
        <v>41637</v>
      </c>
      <c r="E10" s="247" t="s">
        <v>87</v>
      </c>
      <c r="F10" s="248" t="s">
        <v>326</v>
      </c>
      <c r="G10" s="241">
        <v>41637</v>
      </c>
      <c r="H10" s="187">
        <v>427326.554</v>
      </c>
      <c r="I10" s="187">
        <v>3007616.7</v>
      </c>
      <c r="J10" s="187">
        <v>1301843.3740000001</v>
      </c>
      <c r="K10" s="187">
        <v>1443813.26</v>
      </c>
      <c r="L10" s="188">
        <f t="shared" si="0"/>
        <v>6180599.8880000003</v>
      </c>
      <c r="M10" s="187">
        <v>633493.64</v>
      </c>
      <c r="N10" s="187">
        <v>3730842.59</v>
      </c>
      <c r="O10" s="187">
        <v>1552923.49</v>
      </c>
      <c r="P10" s="187">
        <v>2008635.36</v>
      </c>
      <c r="Q10" s="188">
        <f t="shared" si="1"/>
        <v>7925895.0800000001</v>
      </c>
      <c r="R10" s="194">
        <f t="shared" si="3"/>
        <v>0.28238281455309755</v>
      </c>
      <c r="S10" s="194">
        <f t="shared" si="2"/>
        <v>0.4824579330962897</v>
      </c>
      <c r="T10" s="194">
        <f t="shared" si="2"/>
        <v>0.24046478063511212</v>
      </c>
      <c r="U10" s="194">
        <f t="shared" si="2"/>
        <v>0.19286507195450064</v>
      </c>
      <c r="V10" s="194">
        <f t="shared" si="2"/>
        <v>0.3912016294960472</v>
      </c>
      <c r="W10" s="257" t="s">
        <v>243</v>
      </c>
    </row>
    <row r="11" spans="1:26" s="191" customFormat="1" ht="15" customHeight="1">
      <c r="A11" s="195">
        <v>6</v>
      </c>
      <c r="B11" s="196" t="s">
        <v>18</v>
      </c>
      <c r="C11" s="237" t="s">
        <v>321</v>
      </c>
      <c r="D11" s="239">
        <v>41637</v>
      </c>
      <c r="E11" s="247" t="s">
        <v>87</v>
      </c>
      <c r="F11" s="248" t="s">
        <v>322</v>
      </c>
      <c r="G11" s="239">
        <v>41637</v>
      </c>
      <c r="H11" s="187">
        <v>163121.97</v>
      </c>
      <c r="I11" s="187">
        <v>945086.28</v>
      </c>
      <c r="J11" s="187">
        <v>788624.09</v>
      </c>
      <c r="K11" s="187">
        <v>361067.47</v>
      </c>
      <c r="L11" s="188">
        <f t="shared" si="0"/>
        <v>2257899.8099999996</v>
      </c>
      <c r="M11" s="187">
        <v>167346.82999999999</v>
      </c>
      <c r="N11" s="187">
        <v>969564.01</v>
      </c>
      <c r="O11" s="187">
        <v>809049.45</v>
      </c>
      <c r="P11" s="187">
        <v>370419.12</v>
      </c>
      <c r="Q11" s="188">
        <f t="shared" si="1"/>
        <v>2316379.41</v>
      </c>
      <c r="R11" s="194">
        <f t="shared" si="3"/>
        <v>2.5899997750564729E-2</v>
      </c>
      <c r="S11" s="194">
        <f t="shared" si="2"/>
        <v>2.5900005989383246E-2</v>
      </c>
      <c r="T11" s="194">
        <f t="shared" si="2"/>
        <v>2.5899995077698135E-2</v>
      </c>
      <c r="U11" s="194">
        <f t="shared" si="2"/>
        <v>2.5899995015369104E-2</v>
      </c>
      <c r="V11" s="194">
        <f t="shared" si="2"/>
        <v>2.5900006998692104E-2</v>
      </c>
      <c r="W11" s="257" t="s">
        <v>244</v>
      </c>
    </row>
    <row r="12" spans="1:26" s="191" customFormat="1" ht="15" customHeight="1">
      <c r="A12" s="212">
        <v>7</v>
      </c>
      <c r="B12" s="213" t="s">
        <v>167</v>
      </c>
      <c r="C12" s="237" t="s">
        <v>311</v>
      </c>
      <c r="D12" s="239">
        <v>41637</v>
      </c>
      <c r="E12" s="247" t="s">
        <v>87</v>
      </c>
      <c r="F12" s="248" t="s">
        <v>312</v>
      </c>
      <c r="G12" s="239">
        <v>41637</v>
      </c>
      <c r="H12" s="187">
        <v>1999483.68</v>
      </c>
      <c r="I12" s="187">
        <v>8481221.7699999996</v>
      </c>
      <c r="J12" s="187">
        <v>4688005.79</v>
      </c>
      <c r="K12" s="201" t="s">
        <v>367</v>
      </c>
      <c r="L12" s="188">
        <f>+H12+I12+J12</f>
        <v>15168711.239999998</v>
      </c>
      <c r="M12" s="187">
        <v>2051270.3</v>
      </c>
      <c r="N12" s="187">
        <v>8700885.4100000001</v>
      </c>
      <c r="O12" s="187">
        <v>4809425.13</v>
      </c>
      <c r="P12" s="187">
        <v>2943653.72</v>
      </c>
      <c r="Q12" s="188">
        <f>+M12+N12+O12</f>
        <v>15561580.84</v>
      </c>
      <c r="R12" s="194">
        <f>+Q12/L12-1</f>
        <v>2.5899998607924024E-2</v>
      </c>
      <c r="S12" s="194">
        <f t="shared" si="2"/>
        <v>2.5899996343055953E-2</v>
      </c>
      <c r="T12" s="194">
        <f t="shared" si="2"/>
        <v>2.589999954688138E-2</v>
      </c>
      <c r="U12" s="194">
        <f t="shared" si="2"/>
        <v>2.5899997875215908E-2</v>
      </c>
      <c r="V12" s="220" t="s">
        <v>252</v>
      </c>
      <c r="W12" s="257" t="s">
        <v>369</v>
      </c>
    </row>
    <row r="13" spans="1:26" s="191" customFormat="1" ht="15" customHeight="1">
      <c r="A13" s="212">
        <v>8</v>
      </c>
      <c r="B13" s="213" t="s">
        <v>279</v>
      </c>
      <c r="C13" s="237" t="s">
        <v>305</v>
      </c>
      <c r="D13" s="242">
        <v>41636</v>
      </c>
      <c r="E13" s="247" t="s">
        <v>87</v>
      </c>
      <c r="F13" s="248" t="s">
        <v>306</v>
      </c>
      <c r="G13" s="242">
        <v>41636</v>
      </c>
      <c r="H13" s="207">
        <v>358961.26</v>
      </c>
      <c r="I13" s="207">
        <v>687975.87</v>
      </c>
      <c r="J13" s="207">
        <v>583752.05000000005</v>
      </c>
      <c r="K13" s="207">
        <v>802118.35</v>
      </c>
      <c r="L13" s="206">
        <f t="shared" ref="L13:L32" si="4">+H13+I13+J13+K13</f>
        <v>2432807.5300000003</v>
      </c>
      <c r="M13" s="207">
        <v>368258.36</v>
      </c>
      <c r="N13" s="207">
        <v>705794.44</v>
      </c>
      <c r="O13" s="207">
        <v>598871.23</v>
      </c>
      <c r="P13" s="207">
        <v>822893.21</v>
      </c>
      <c r="Q13" s="206">
        <f t="shared" si="1"/>
        <v>2495817.2399999998</v>
      </c>
      <c r="R13" s="194">
        <f>+Q13/L13-1</f>
        <v>2.5899997933662933E-2</v>
      </c>
      <c r="S13" s="194">
        <f t="shared" si="2"/>
        <v>2.5900009377056499E-2</v>
      </c>
      <c r="T13" s="194">
        <f t="shared" si="2"/>
        <v>2.5899992684336404E-2</v>
      </c>
      <c r="U13" s="194">
        <f t="shared" si="2"/>
        <v>2.5900003263371829E-2</v>
      </c>
      <c r="V13" s="194">
        <f t="shared" si="2"/>
        <v>2.5899993436130808E-2</v>
      </c>
      <c r="W13" s="257" t="s">
        <v>244</v>
      </c>
    </row>
    <row r="14" spans="1:26" s="191" customFormat="1" ht="15" customHeight="1">
      <c r="A14" s="195">
        <v>9</v>
      </c>
      <c r="B14" s="196" t="s">
        <v>169</v>
      </c>
      <c r="C14" s="237" t="s">
        <v>323</v>
      </c>
      <c r="D14" s="239">
        <v>41638</v>
      </c>
      <c r="E14" s="247" t="s">
        <v>87</v>
      </c>
      <c r="F14" s="248" t="s">
        <v>324</v>
      </c>
      <c r="G14" s="239">
        <v>41638</v>
      </c>
      <c r="H14" s="187">
        <v>594091.80000000005</v>
      </c>
      <c r="I14" s="187">
        <v>8916483.7100000009</v>
      </c>
      <c r="J14" s="187">
        <v>2747500.57</v>
      </c>
      <c r="K14" s="187">
        <v>2403032.69</v>
      </c>
      <c r="L14" s="188">
        <f t="shared" si="4"/>
        <v>14661108.770000001</v>
      </c>
      <c r="M14" s="187">
        <v>594091.80000000005</v>
      </c>
      <c r="N14" s="187">
        <v>8916483.7100000009</v>
      </c>
      <c r="O14" s="187">
        <v>2747500.57</v>
      </c>
      <c r="P14" s="187">
        <v>2403032.69</v>
      </c>
      <c r="Q14" s="188">
        <f t="shared" si="1"/>
        <v>14661108.770000001</v>
      </c>
      <c r="R14" s="194">
        <f t="shared" si="3"/>
        <v>0</v>
      </c>
      <c r="S14" s="194">
        <f t="shared" si="2"/>
        <v>0</v>
      </c>
      <c r="T14" s="194">
        <f t="shared" si="2"/>
        <v>0</v>
      </c>
      <c r="U14" s="194">
        <f t="shared" si="2"/>
        <v>0</v>
      </c>
      <c r="V14" s="194">
        <f t="shared" si="2"/>
        <v>0</v>
      </c>
      <c r="W14" s="257" t="s">
        <v>242</v>
      </c>
    </row>
    <row r="15" spans="1:26" s="191" customFormat="1" ht="15" customHeight="1">
      <c r="A15" s="195">
        <v>10</v>
      </c>
      <c r="B15" s="196" t="s">
        <v>20</v>
      </c>
      <c r="C15" s="237" t="s">
        <v>313</v>
      </c>
      <c r="D15" s="241">
        <v>41637</v>
      </c>
      <c r="E15" s="247" t="s">
        <v>87</v>
      </c>
      <c r="F15" s="248" t="s">
        <v>314</v>
      </c>
      <c r="G15" s="241">
        <v>41637</v>
      </c>
      <c r="H15" s="187">
        <v>1194369.96</v>
      </c>
      <c r="I15" s="187">
        <v>4167985.48</v>
      </c>
      <c r="J15" s="187">
        <v>2698400.06</v>
      </c>
      <c r="K15" s="187">
        <v>2931707.33</v>
      </c>
      <c r="L15" s="188">
        <f t="shared" si="4"/>
        <v>10992462.83</v>
      </c>
      <c r="M15" s="187">
        <v>1213810.46</v>
      </c>
      <c r="N15" s="187">
        <v>4318213.21</v>
      </c>
      <c r="O15" s="187">
        <v>2701934.03</v>
      </c>
      <c r="P15" s="187">
        <v>2932177.9</v>
      </c>
      <c r="Q15" s="188">
        <f t="shared" si="1"/>
        <v>11166135.6</v>
      </c>
      <c r="R15" s="194">
        <f t="shared" si="3"/>
        <v>1.5799259245709907E-2</v>
      </c>
      <c r="S15" s="194">
        <f t="shared" si="2"/>
        <v>1.6276782446872584E-2</v>
      </c>
      <c r="T15" s="194">
        <f t="shared" si="2"/>
        <v>3.604324696447847E-2</v>
      </c>
      <c r="U15" s="194">
        <f t="shared" si="2"/>
        <v>1.3096538398387203E-3</v>
      </c>
      <c r="V15" s="194">
        <f t="shared" si="2"/>
        <v>1.6051056501598104E-4</v>
      </c>
      <c r="W15" s="257" t="s">
        <v>243</v>
      </c>
    </row>
    <row r="16" spans="1:26" s="191" customFormat="1" ht="15" customHeight="1">
      <c r="A16" s="182">
        <v>11</v>
      </c>
      <c r="B16" s="183" t="s">
        <v>21</v>
      </c>
      <c r="C16" s="238" t="s">
        <v>301</v>
      </c>
      <c r="D16" s="243">
        <v>41636</v>
      </c>
      <c r="E16" s="249" t="s">
        <v>87</v>
      </c>
      <c r="F16" s="250" t="s">
        <v>302</v>
      </c>
      <c r="G16" s="243">
        <v>41636</v>
      </c>
      <c r="H16" s="187">
        <v>501488.74</v>
      </c>
      <c r="I16" s="187">
        <v>5074181.92</v>
      </c>
      <c r="J16" s="187">
        <v>1416305.08</v>
      </c>
      <c r="K16" s="187">
        <v>2016289.11</v>
      </c>
      <c r="L16" s="188">
        <f t="shared" si="4"/>
        <v>9008264.8499999996</v>
      </c>
      <c r="M16" s="187">
        <v>637442.54</v>
      </c>
      <c r="N16" s="187">
        <v>6512121.21</v>
      </c>
      <c r="O16" s="187">
        <v>1293854.42</v>
      </c>
      <c r="P16" s="187">
        <v>1862016.75</v>
      </c>
      <c r="Q16" s="188">
        <f t="shared" si="1"/>
        <v>10305434.92</v>
      </c>
      <c r="R16" s="194">
        <f t="shared" si="3"/>
        <v>0.14399777222358212</v>
      </c>
      <c r="S16" s="194">
        <f t="shared" si="2"/>
        <v>0.27110040396919</v>
      </c>
      <c r="T16" s="194">
        <f t="shared" si="2"/>
        <v>0.28338347199029879</v>
      </c>
      <c r="U16" s="194">
        <f t="shared" si="2"/>
        <v>-8.6457827292408029E-2</v>
      </c>
      <c r="V16" s="194">
        <f t="shared" si="2"/>
        <v>-7.6513015536745166E-2</v>
      </c>
      <c r="W16" s="257" t="s">
        <v>243</v>
      </c>
    </row>
    <row r="17" spans="1:29" s="191" customFormat="1" ht="15" customHeight="1">
      <c r="A17" s="182">
        <v>12</v>
      </c>
      <c r="B17" s="183" t="s">
        <v>22</v>
      </c>
      <c r="C17" s="238" t="s">
        <v>297</v>
      </c>
      <c r="D17" s="244">
        <v>41636</v>
      </c>
      <c r="E17" s="249" t="s">
        <v>87</v>
      </c>
      <c r="F17" s="250" t="s">
        <v>298</v>
      </c>
      <c r="G17" s="244">
        <v>41636</v>
      </c>
      <c r="H17" s="187">
        <v>2160663.17</v>
      </c>
      <c r="I17" s="187">
        <v>4494267.3600000003</v>
      </c>
      <c r="J17" s="187">
        <v>4789402.75</v>
      </c>
      <c r="K17" s="187">
        <v>7442358.2000000002</v>
      </c>
      <c r="L17" s="188">
        <f t="shared" si="4"/>
        <v>18886691.48</v>
      </c>
      <c r="M17" s="187">
        <v>2216624.34</v>
      </c>
      <c r="N17" s="187">
        <v>4610668.88</v>
      </c>
      <c r="O17" s="187">
        <v>4913448.28</v>
      </c>
      <c r="P17" s="187">
        <v>7635115.2800000003</v>
      </c>
      <c r="Q17" s="188">
        <f t="shared" si="1"/>
        <v>19375856.780000001</v>
      </c>
      <c r="R17" s="194">
        <f t="shared" si="3"/>
        <v>2.5899999505895499E-2</v>
      </c>
      <c r="S17" s="194">
        <f t="shared" si="2"/>
        <v>2.5899997175404144E-2</v>
      </c>
      <c r="T17" s="194">
        <f t="shared" si="2"/>
        <v>2.5899998971133709E-2</v>
      </c>
      <c r="U17" s="194">
        <f t="shared" si="2"/>
        <v>2.5899999744227076E-2</v>
      </c>
      <c r="V17" s="194">
        <f t="shared" si="2"/>
        <v>2.5900000352038877E-2</v>
      </c>
      <c r="W17" s="257" t="s">
        <v>244</v>
      </c>
    </row>
    <row r="18" spans="1:29" s="191" customFormat="1" ht="15" customHeight="1">
      <c r="A18" s="182">
        <v>13</v>
      </c>
      <c r="B18" s="183" t="s">
        <v>23</v>
      </c>
      <c r="C18" s="238" t="s">
        <v>274</v>
      </c>
      <c r="D18" s="243">
        <v>41633</v>
      </c>
      <c r="E18" s="249" t="s">
        <v>87</v>
      </c>
      <c r="F18" s="250" t="s">
        <v>275</v>
      </c>
      <c r="G18" s="243">
        <v>41633</v>
      </c>
      <c r="H18" s="187">
        <v>6005221.2699999996</v>
      </c>
      <c r="I18" s="187">
        <v>9264561.5399999991</v>
      </c>
      <c r="J18" s="187">
        <v>14538957.02</v>
      </c>
      <c r="K18" s="187">
        <v>10715901.17</v>
      </c>
      <c r="L18" s="188">
        <f t="shared" si="4"/>
        <v>40524641</v>
      </c>
      <c r="M18" s="187">
        <v>6005221.2699999996</v>
      </c>
      <c r="N18" s="187">
        <v>9264561.5399999991</v>
      </c>
      <c r="O18" s="187">
        <v>14538957.02</v>
      </c>
      <c r="P18" s="187">
        <v>10715901.17</v>
      </c>
      <c r="Q18" s="188">
        <f>+M18+N18+O18+P18</f>
        <v>40524641</v>
      </c>
      <c r="R18" s="194">
        <f t="shared" si="3"/>
        <v>0</v>
      </c>
      <c r="S18" s="194">
        <f>+M18/H18-1</f>
        <v>0</v>
      </c>
      <c r="T18" s="194">
        <f>+N18/I18-1</f>
        <v>0</v>
      </c>
      <c r="U18" s="194">
        <f t="shared" si="2"/>
        <v>0</v>
      </c>
      <c r="V18" s="194">
        <f t="shared" si="2"/>
        <v>0</v>
      </c>
      <c r="W18" s="257" t="s">
        <v>242</v>
      </c>
    </row>
    <row r="19" spans="1:29" s="191" customFormat="1" ht="15" customHeight="1">
      <c r="A19" s="202">
        <v>14</v>
      </c>
      <c r="B19" s="203" t="s">
        <v>24</v>
      </c>
      <c r="C19" s="238" t="s">
        <v>287</v>
      </c>
      <c r="D19" s="245">
        <v>41634</v>
      </c>
      <c r="E19" s="249" t="s">
        <v>87</v>
      </c>
      <c r="F19" s="251" t="s">
        <v>288</v>
      </c>
      <c r="G19" s="245">
        <v>41634</v>
      </c>
      <c r="H19" s="207">
        <v>5970456.7599999998</v>
      </c>
      <c r="I19" s="207">
        <v>15170791.51</v>
      </c>
      <c r="J19" s="207">
        <v>3953396.4</v>
      </c>
      <c r="K19" s="207">
        <v>6920495.8200000003</v>
      </c>
      <c r="L19" s="206">
        <f t="shared" si="4"/>
        <v>32015140.489999998</v>
      </c>
      <c r="M19" s="207">
        <v>5486681.5999999996</v>
      </c>
      <c r="N19" s="207">
        <v>17313127</v>
      </c>
      <c r="O19" s="207">
        <v>2618519.7000000002</v>
      </c>
      <c r="P19" s="207">
        <v>6455550.9000000004</v>
      </c>
      <c r="Q19" s="206">
        <f t="shared" si="1"/>
        <v>31873879.200000003</v>
      </c>
      <c r="R19" s="194">
        <f t="shared" si="3"/>
        <v>-4.4123276624108421E-3</v>
      </c>
      <c r="S19" s="194">
        <f t="shared" si="2"/>
        <v>-8.1028165757957904E-2</v>
      </c>
      <c r="T19" s="194">
        <f t="shared" si="2"/>
        <v>0.14121448367330447</v>
      </c>
      <c r="U19" s="194">
        <f t="shared" si="2"/>
        <v>-0.33765313794488194</v>
      </c>
      <c r="V19" s="194">
        <f t="shared" si="2"/>
        <v>-6.7183758518620129E-2</v>
      </c>
      <c r="W19" s="257" t="s">
        <v>243</v>
      </c>
      <c r="X19" s="209"/>
    </row>
    <row r="20" spans="1:29" s="191" customFormat="1" ht="15" customHeight="1">
      <c r="A20" s="182">
        <v>15</v>
      </c>
      <c r="B20" s="183" t="s">
        <v>25</v>
      </c>
      <c r="C20" s="238" t="s">
        <v>327</v>
      </c>
      <c r="D20" s="243">
        <v>41637</v>
      </c>
      <c r="E20" s="249" t="s">
        <v>87</v>
      </c>
      <c r="F20" s="250" t="s">
        <v>328</v>
      </c>
      <c r="G20" s="243">
        <v>41637</v>
      </c>
      <c r="H20" s="187">
        <v>1614538.09</v>
      </c>
      <c r="I20" s="187">
        <v>3272693.11</v>
      </c>
      <c r="J20" s="187">
        <v>1879668.22</v>
      </c>
      <c r="K20" s="187">
        <v>4398717.07</v>
      </c>
      <c r="L20" s="188">
        <f t="shared" si="4"/>
        <v>11165616.49</v>
      </c>
      <c r="M20" s="187">
        <v>1614538.09</v>
      </c>
      <c r="N20" s="187">
        <v>3272693.11</v>
      </c>
      <c r="O20" s="187">
        <v>1879668.22</v>
      </c>
      <c r="P20" s="187">
        <v>4398717.07</v>
      </c>
      <c r="Q20" s="188">
        <f t="shared" si="1"/>
        <v>11165616.49</v>
      </c>
      <c r="R20" s="194">
        <f t="shared" si="3"/>
        <v>0</v>
      </c>
      <c r="S20" s="194">
        <f t="shared" si="2"/>
        <v>0</v>
      </c>
      <c r="T20" s="194">
        <f t="shared" si="2"/>
        <v>0</v>
      </c>
      <c r="U20" s="194">
        <f t="shared" si="2"/>
        <v>0</v>
      </c>
      <c r="V20" s="194">
        <f t="shared" si="2"/>
        <v>0</v>
      </c>
      <c r="W20" s="257" t="s">
        <v>242</v>
      </c>
    </row>
    <row r="21" spans="1:29" s="191" customFormat="1" ht="15" customHeight="1">
      <c r="A21" s="182">
        <v>16</v>
      </c>
      <c r="B21" s="183" t="s">
        <v>26</v>
      </c>
      <c r="C21" s="238" t="s">
        <v>283</v>
      </c>
      <c r="D21" s="244">
        <v>41634</v>
      </c>
      <c r="E21" s="249" t="s">
        <v>87</v>
      </c>
      <c r="F21" s="250" t="s">
        <v>284</v>
      </c>
      <c r="G21" s="244">
        <v>41634</v>
      </c>
      <c r="H21" s="187">
        <v>1311037.97</v>
      </c>
      <c r="I21" s="187">
        <v>8429049.5739999991</v>
      </c>
      <c r="J21" s="187">
        <v>4051137</v>
      </c>
      <c r="K21" s="187">
        <v>4885961.41</v>
      </c>
      <c r="L21" s="188">
        <f t="shared" si="4"/>
        <v>18677185.954</v>
      </c>
      <c r="M21" s="187">
        <v>1482354.22</v>
      </c>
      <c r="N21" s="187">
        <v>9113554.8699999992</v>
      </c>
      <c r="O21" s="187">
        <v>4764574.58</v>
      </c>
      <c r="P21" s="187">
        <v>5753171.75</v>
      </c>
      <c r="Q21" s="188">
        <f t="shared" si="1"/>
        <v>21113655.420000002</v>
      </c>
      <c r="R21" s="194">
        <f t="shared" si="3"/>
        <v>0.13045163612980981</v>
      </c>
      <c r="S21" s="194">
        <f t="shared" si="2"/>
        <v>0.13067222606832662</v>
      </c>
      <c r="T21" s="194">
        <f t="shared" si="2"/>
        <v>8.1207885893969101E-2</v>
      </c>
      <c r="U21" s="194">
        <f t="shared" si="2"/>
        <v>0.17610798647392079</v>
      </c>
      <c r="V21" s="194">
        <f t="shared" si="2"/>
        <v>0.17749021476614568</v>
      </c>
      <c r="W21" s="257" t="s">
        <v>243</v>
      </c>
    </row>
    <row r="22" spans="1:29" s="191" customFormat="1" ht="15" customHeight="1">
      <c r="A22" s="182">
        <v>17</v>
      </c>
      <c r="B22" s="183" t="s">
        <v>27</v>
      </c>
      <c r="C22" s="238" t="s">
        <v>329</v>
      </c>
      <c r="D22" s="243">
        <v>41637</v>
      </c>
      <c r="E22" s="249" t="s">
        <v>87</v>
      </c>
      <c r="F22" s="250" t="s">
        <v>330</v>
      </c>
      <c r="G22" s="243">
        <v>41637</v>
      </c>
      <c r="H22" s="187">
        <v>540710</v>
      </c>
      <c r="I22" s="187">
        <v>1896609</v>
      </c>
      <c r="J22" s="187">
        <v>2665020</v>
      </c>
      <c r="K22" s="187">
        <v>3931104</v>
      </c>
      <c r="L22" s="188">
        <f t="shared" si="4"/>
        <v>9033443</v>
      </c>
      <c r="M22" s="187">
        <v>540710</v>
      </c>
      <c r="N22" s="187">
        <v>1896609</v>
      </c>
      <c r="O22" s="187">
        <v>2665020</v>
      </c>
      <c r="P22" s="187">
        <v>3931104</v>
      </c>
      <c r="Q22" s="188">
        <f t="shared" si="1"/>
        <v>9033443</v>
      </c>
      <c r="R22" s="194">
        <f t="shared" si="3"/>
        <v>0</v>
      </c>
      <c r="S22" s="194">
        <f t="shared" ref="S22:V41" si="5">+M22/H22-1</f>
        <v>0</v>
      </c>
      <c r="T22" s="194">
        <f t="shared" si="5"/>
        <v>0</v>
      </c>
      <c r="U22" s="194">
        <f t="shared" si="5"/>
        <v>0</v>
      </c>
      <c r="V22" s="194">
        <f t="shared" si="5"/>
        <v>0</v>
      </c>
      <c r="W22" s="257" t="s">
        <v>242</v>
      </c>
    </row>
    <row r="23" spans="1:29" s="191" customFormat="1" ht="15" customHeight="1">
      <c r="A23" s="182">
        <v>18</v>
      </c>
      <c r="B23" s="183" t="s">
        <v>28</v>
      </c>
      <c r="C23" s="238" t="s">
        <v>303</v>
      </c>
      <c r="D23" s="244">
        <v>41636</v>
      </c>
      <c r="E23" s="249" t="s">
        <v>87</v>
      </c>
      <c r="F23" s="250" t="s">
        <v>304</v>
      </c>
      <c r="G23" s="244">
        <v>41636</v>
      </c>
      <c r="H23" s="187">
        <v>1025601.44</v>
      </c>
      <c r="I23" s="187">
        <v>2213828.42</v>
      </c>
      <c r="J23" s="187">
        <v>1200264.82</v>
      </c>
      <c r="K23" s="187">
        <v>3011246.48</v>
      </c>
      <c r="L23" s="188">
        <f t="shared" si="4"/>
        <v>7450941.1600000001</v>
      </c>
      <c r="M23" s="187">
        <v>1052164.52</v>
      </c>
      <c r="N23" s="187">
        <v>2271166.58</v>
      </c>
      <c r="O23" s="187">
        <v>1231351.68</v>
      </c>
      <c r="P23" s="187">
        <v>3089237.77</v>
      </c>
      <c r="Q23" s="188">
        <f t="shared" si="1"/>
        <v>7643920.5500000007</v>
      </c>
      <c r="R23" s="194">
        <f t="shared" si="3"/>
        <v>2.590000187305197E-2</v>
      </c>
      <c r="S23" s="194">
        <f t="shared" si="5"/>
        <v>2.590000263650194E-2</v>
      </c>
      <c r="T23" s="194">
        <f t="shared" si="5"/>
        <v>2.5900001771591796E-2</v>
      </c>
      <c r="U23" s="194">
        <f t="shared" si="5"/>
        <v>2.5900000968119619E-2</v>
      </c>
      <c r="V23" s="194">
        <f t="shared" si="5"/>
        <v>2.5900002048321102E-2</v>
      </c>
      <c r="W23" s="257" t="s">
        <v>244</v>
      </c>
    </row>
    <row r="24" spans="1:29" s="191" customFormat="1" ht="15" customHeight="1">
      <c r="A24" s="182">
        <v>19</v>
      </c>
      <c r="B24" s="183" t="s">
        <v>29</v>
      </c>
      <c r="C24" s="238" t="s">
        <v>331</v>
      </c>
      <c r="D24" s="243">
        <v>41636</v>
      </c>
      <c r="E24" s="249" t="s">
        <v>87</v>
      </c>
      <c r="F24" s="250" t="s">
        <v>332</v>
      </c>
      <c r="G24" s="243">
        <v>41636</v>
      </c>
      <c r="H24" s="187">
        <v>2881677.21</v>
      </c>
      <c r="I24" s="187">
        <v>2395148.56</v>
      </c>
      <c r="J24" s="187">
        <v>3606368.1</v>
      </c>
      <c r="K24" s="187">
        <v>5138937.63</v>
      </c>
      <c r="L24" s="188">
        <f t="shared" si="4"/>
        <v>14022131.5</v>
      </c>
      <c r="M24" s="187">
        <v>0</v>
      </c>
      <c r="N24" s="187">
        <v>0</v>
      </c>
      <c r="O24" s="187">
        <v>0</v>
      </c>
      <c r="P24" s="187">
        <v>0</v>
      </c>
      <c r="Q24" s="188">
        <f t="shared" si="1"/>
        <v>0</v>
      </c>
      <c r="R24" s="194">
        <f t="shared" si="3"/>
        <v>-1</v>
      </c>
      <c r="S24" s="194">
        <f t="shared" si="5"/>
        <v>-1</v>
      </c>
      <c r="T24" s="194">
        <f t="shared" si="5"/>
        <v>-1</v>
      </c>
      <c r="U24" s="194">
        <f t="shared" si="5"/>
        <v>-1</v>
      </c>
      <c r="V24" s="194">
        <f t="shared" si="5"/>
        <v>-1</v>
      </c>
      <c r="W24" s="288" t="s">
        <v>208</v>
      </c>
      <c r="X24" s="287" t="s">
        <v>375</v>
      </c>
    </row>
    <row r="25" spans="1:29" s="191" customFormat="1" ht="15" customHeight="1">
      <c r="A25" s="182">
        <v>20</v>
      </c>
      <c r="B25" s="184" t="s">
        <v>30</v>
      </c>
      <c r="C25" s="238" t="s">
        <v>266</v>
      </c>
      <c r="D25" s="244">
        <v>41629</v>
      </c>
      <c r="E25" s="249" t="s">
        <v>87</v>
      </c>
      <c r="F25" s="252" t="s">
        <v>267</v>
      </c>
      <c r="G25" s="244">
        <v>41629</v>
      </c>
      <c r="H25" s="187">
        <v>6607087.6500000004</v>
      </c>
      <c r="I25" s="187">
        <v>8865818.4000000004</v>
      </c>
      <c r="J25" s="187">
        <v>8909643.7400000002</v>
      </c>
      <c r="K25" s="187">
        <v>16359441.869999999</v>
      </c>
      <c r="L25" s="188">
        <f t="shared" si="4"/>
        <v>40741991.659999996</v>
      </c>
      <c r="M25" s="187">
        <v>6778211.2199999997</v>
      </c>
      <c r="N25" s="187">
        <v>9095443.0899999999</v>
      </c>
      <c r="O25" s="187">
        <v>9140403.5099999998</v>
      </c>
      <c r="P25" s="187">
        <v>16783151.41</v>
      </c>
      <c r="Q25" s="188">
        <f t="shared" si="1"/>
        <v>41797209.230000004</v>
      </c>
      <c r="R25" s="194">
        <f t="shared" si="3"/>
        <v>2.5899999656521677E-2</v>
      </c>
      <c r="S25" s="194">
        <f t="shared" si="5"/>
        <v>2.5899999979567268E-2</v>
      </c>
      <c r="T25" s="194">
        <f t="shared" si="5"/>
        <v>2.5899999260079465E-2</v>
      </c>
      <c r="U25" s="194">
        <f t="shared" si="5"/>
        <v>2.5899999678326013E-2</v>
      </c>
      <c r="V25" s="194">
        <f t="shared" si="5"/>
        <v>2.5899999729025014E-2</v>
      </c>
      <c r="W25" s="257" t="s">
        <v>244</v>
      </c>
    </row>
    <row r="26" spans="1:29" s="191" customFormat="1" ht="15" customHeight="1">
      <c r="A26" s="182">
        <v>21</v>
      </c>
      <c r="B26" s="183" t="s">
        <v>31</v>
      </c>
      <c r="C26" s="238" t="s">
        <v>289</v>
      </c>
      <c r="D26" s="243">
        <v>41635</v>
      </c>
      <c r="E26" s="249" t="s">
        <v>87</v>
      </c>
      <c r="F26" s="250" t="s">
        <v>290</v>
      </c>
      <c r="G26" s="243">
        <v>41635</v>
      </c>
      <c r="H26" s="187">
        <v>437523.85</v>
      </c>
      <c r="I26" s="187">
        <v>920291.79</v>
      </c>
      <c r="J26" s="187">
        <v>353151.18</v>
      </c>
      <c r="K26" s="187">
        <v>1624309.98</v>
      </c>
      <c r="L26" s="188">
        <f t="shared" si="4"/>
        <v>3335276.8</v>
      </c>
      <c r="M26" s="187">
        <v>448855.72</v>
      </c>
      <c r="N26" s="187">
        <v>944127.35</v>
      </c>
      <c r="O26" s="187">
        <v>362297.8</v>
      </c>
      <c r="P26" s="187">
        <v>1666379.61</v>
      </c>
      <c r="Q26" s="188">
        <f t="shared" si="1"/>
        <v>3421660.48</v>
      </c>
      <c r="R26" s="194">
        <f t="shared" si="3"/>
        <v>2.5900003262098181E-2</v>
      </c>
      <c r="S26" s="194">
        <f t="shared" si="5"/>
        <v>2.5900005222572409E-2</v>
      </c>
      <c r="T26" s="194">
        <f t="shared" si="5"/>
        <v>2.5900002867568661E-2</v>
      </c>
      <c r="U26" s="194">
        <f t="shared" si="5"/>
        <v>2.5900012566855812E-2</v>
      </c>
      <c r="V26" s="194">
        <f t="shared" si="5"/>
        <v>2.5900000934550693E-2</v>
      </c>
      <c r="W26" s="257" t="s">
        <v>244</v>
      </c>
    </row>
    <row r="27" spans="1:29" s="191" customFormat="1" ht="15" customHeight="1">
      <c r="A27" s="202">
        <v>22</v>
      </c>
      <c r="B27" s="203" t="s">
        <v>278</v>
      </c>
      <c r="C27" s="238" t="s">
        <v>281</v>
      </c>
      <c r="D27" s="245">
        <v>41633</v>
      </c>
      <c r="E27" s="249" t="s">
        <v>87</v>
      </c>
      <c r="F27" s="253" t="s">
        <v>282</v>
      </c>
      <c r="G27" s="245">
        <v>41633</v>
      </c>
      <c r="H27" s="207">
        <v>239486.27</v>
      </c>
      <c r="I27" s="207">
        <v>385768.69</v>
      </c>
      <c r="J27" s="207">
        <v>81362.03</v>
      </c>
      <c r="K27" s="207">
        <v>345952.66</v>
      </c>
      <c r="L27" s="206">
        <f t="shared" si="4"/>
        <v>1052569.6499999999</v>
      </c>
      <c r="M27" s="207">
        <v>239486.27</v>
      </c>
      <c r="N27" s="207">
        <v>385768.69</v>
      </c>
      <c r="O27" s="207">
        <v>81362.03</v>
      </c>
      <c r="P27" s="207">
        <v>345952.66</v>
      </c>
      <c r="Q27" s="206">
        <f t="shared" si="1"/>
        <v>1052569.6499999999</v>
      </c>
      <c r="R27" s="194">
        <f t="shared" si="3"/>
        <v>0</v>
      </c>
      <c r="S27" s="194">
        <f t="shared" si="5"/>
        <v>0</v>
      </c>
      <c r="T27" s="194">
        <f t="shared" si="5"/>
        <v>0</v>
      </c>
      <c r="U27" s="194">
        <f t="shared" si="5"/>
        <v>0</v>
      </c>
      <c r="V27" s="194">
        <f t="shared" si="5"/>
        <v>0</v>
      </c>
      <c r="W27" s="257" t="s">
        <v>242</v>
      </c>
    </row>
    <row r="28" spans="1:29" s="191" customFormat="1" ht="15" customHeight="1">
      <c r="A28" s="182">
        <v>23</v>
      </c>
      <c r="B28" s="183" t="s">
        <v>33</v>
      </c>
      <c r="C28" s="238" t="s">
        <v>268</v>
      </c>
      <c r="D28" s="243">
        <v>41627</v>
      </c>
      <c r="E28" s="249" t="s">
        <v>87</v>
      </c>
      <c r="F28" s="250" t="s">
        <v>269</v>
      </c>
      <c r="G28" s="243">
        <v>41627</v>
      </c>
      <c r="H28" s="187">
        <v>1829919.274</v>
      </c>
      <c r="I28" s="187">
        <v>3473110.5430000001</v>
      </c>
      <c r="J28" s="187">
        <v>3331453.2540000002</v>
      </c>
      <c r="K28" s="187">
        <v>5760912.983</v>
      </c>
      <c r="L28" s="188">
        <f t="shared" si="4"/>
        <v>14395396.054000001</v>
      </c>
      <c r="M28" s="187">
        <v>1829919.274</v>
      </c>
      <c r="N28" s="187">
        <v>3473110.5430000001</v>
      </c>
      <c r="O28" s="187">
        <v>3331453.2540000002</v>
      </c>
      <c r="P28" s="187">
        <v>5760912.983</v>
      </c>
      <c r="Q28" s="188">
        <f>+M28+N28+O28+P28</f>
        <v>14395396.054000001</v>
      </c>
      <c r="R28" s="194">
        <f t="shared" si="3"/>
        <v>0</v>
      </c>
      <c r="S28" s="194">
        <f t="shared" si="5"/>
        <v>0</v>
      </c>
      <c r="T28" s="194">
        <f t="shared" si="5"/>
        <v>0</v>
      </c>
      <c r="U28" s="194">
        <f t="shared" si="5"/>
        <v>0</v>
      </c>
      <c r="V28" s="194">
        <f t="shared" si="5"/>
        <v>0</v>
      </c>
      <c r="W28" s="257" t="s">
        <v>242</v>
      </c>
    </row>
    <row r="29" spans="1:29" s="191" customFormat="1" ht="15" customHeight="1">
      <c r="A29" s="182">
        <v>24</v>
      </c>
      <c r="B29" s="183" t="s">
        <v>34</v>
      </c>
      <c r="C29" s="238" t="s">
        <v>276</v>
      </c>
      <c r="D29" s="244">
        <v>41633</v>
      </c>
      <c r="E29" s="249" t="s">
        <v>87</v>
      </c>
      <c r="F29" s="250" t="s">
        <v>277</v>
      </c>
      <c r="G29" s="244">
        <v>41633</v>
      </c>
      <c r="H29" s="187">
        <v>864820.96</v>
      </c>
      <c r="I29" s="187">
        <v>4988921.67</v>
      </c>
      <c r="J29" s="187">
        <v>1420051.93</v>
      </c>
      <c r="K29" s="187">
        <v>2912013.56</v>
      </c>
      <c r="L29" s="188">
        <f t="shared" si="4"/>
        <v>10185808.119999999</v>
      </c>
      <c r="M29" s="187">
        <v>864820.96</v>
      </c>
      <c r="N29" s="187">
        <v>4988921.67</v>
      </c>
      <c r="O29" s="187">
        <v>1420051.93</v>
      </c>
      <c r="P29" s="187">
        <v>2912013.56</v>
      </c>
      <c r="Q29" s="188">
        <f>+M29+N29+O29+P29</f>
        <v>10185808.119999999</v>
      </c>
      <c r="R29" s="194">
        <f t="shared" si="3"/>
        <v>0</v>
      </c>
      <c r="S29" s="194">
        <f t="shared" si="5"/>
        <v>0</v>
      </c>
      <c r="T29" s="194">
        <f t="shared" si="5"/>
        <v>0</v>
      </c>
      <c r="U29" s="194">
        <f t="shared" si="5"/>
        <v>0</v>
      </c>
      <c r="V29" s="194">
        <f t="shared" si="5"/>
        <v>0</v>
      </c>
      <c r="W29" s="257" t="s">
        <v>242</v>
      </c>
    </row>
    <row r="30" spans="1:29" s="191" customFormat="1" ht="15" customHeight="1">
      <c r="A30" s="182">
        <v>25</v>
      </c>
      <c r="B30" s="183" t="s">
        <v>35</v>
      </c>
      <c r="C30" s="238" t="s">
        <v>270</v>
      </c>
      <c r="D30" s="243">
        <v>41630</v>
      </c>
      <c r="E30" s="249" t="s">
        <v>87</v>
      </c>
      <c r="F30" s="250" t="s">
        <v>271</v>
      </c>
      <c r="G30" s="243">
        <v>41630</v>
      </c>
      <c r="H30" s="187">
        <v>244221.72</v>
      </c>
      <c r="I30" s="187">
        <v>349815.41</v>
      </c>
      <c r="J30" s="187">
        <v>203753.95</v>
      </c>
      <c r="K30" s="187">
        <v>503555.53</v>
      </c>
      <c r="L30" s="188">
        <f t="shared" si="4"/>
        <v>1301346.6100000001</v>
      </c>
      <c r="M30" s="187">
        <v>244221.72</v>
      </c>
      <c r="N30" s="187">
        <v>349815.41</v>
      </c>
      <c r="O30" s="187">
        <v>203753.95</v>
      </c>
      <c r="P30" s="187">
        <v>503555.53</v>
      </c>
      <c r="Q30" s="188">
        <f>+M30+N30+O30+P30</f>
        <v>1301346.6100000001</v>
      </c>
      <c r="R30" s="194">
        <f t="shared" si="3"/>
        <v>0</v>
      </c>
      <c r="S30" s="194">
        <f t="shared" si="5"/>
        <v>0</v>
      </c>
      <c r="T30" s="194">
        <f t="shared" si="5"/>
        <v>0</v>
      </c>
      <c r="U30" s="194">
        <f t="shared" si="5"/>
        <v>0</v>
      </c>
      <c r="V30" s="194">
        <f t="shared" si="5"/>
        <v>0</v>
      </c>
      <c r="W30" s="257" t="s">
        <v>242</v>
      </c>
    </row>
    <row r="31" spans="1:29" s="127" customFormat="1" ht="15" customHeight="1">
      <c r="A31" s="182">
        <v>26</v>
      </c>
      <c r="B31" s="183" t="s">
        <v>36</v>
      </c>
      <c r="C31" s="238"/>
      <c r="D31" s="238"/>
      <c r="E31" s="238"/>
      <c r="F31" s="238"/>
      <c r="G31" s="238"/>
      <c r="H31" s="187">
        <v>132168.21</v>
      </c>
      <c r="I31" s="187">
        <v>199020.09</v>
      </c>
      <c r="J31" s="187">
        <v>129095.62</v>
      </c>
      <c r="K31" s="187">
        <v>129986.26</v>
      </c>
      <c r="L31" s="187">
        <f t="shared" si="4"/>
        <v>590270.17999999993</v>
      </c>
      <c r="M31" s="187">
        <v>132168.21</v>
      </c>
      <c r="N31" s="187">
        <v>199020.09</v>
      </c>
      <c r="O31" s="187">
        <v>129095.62</v>
      </c>
      <c r="P31" s="187">
        <v>129986.26</v>
      </c>
      <c r="Q31" s="187">
        <f t="shared" si="1"/>
        <v>590270.17999999993</v>
      </c>
      <c r="R31" s="194">
        <f t="shared" si="3"/>
        <v>0</v>
      </c>
      <c r="S31" s="194">
        <f t="shared" si="5"/>
        <v>0</v>
      </c>
      <c r="T31" s="194">
        <f t="shared" si="5"/>
        <v>0</v>
      </c>
      <c r="U31" s="194">
        <f t="shared" si="5"/>
        <v>0</v>
      </c>
      <c r="V31" s="194">
        <f t="shared" si="5"/>
        <v>0</v>
      </c>
      <c r="W31" s="257" t="s">
        <v>242</v>
      </c>
      <c r="X31" s="257"/>
      <c r="Y31" s="257"/>
      <c r="Z31" s="257"/>
      <c r="AA31" s="257"/>
      <c r="AB31" s="257"/>
      <c r="AC31" s="257"/>
    </row>
    <row r="32" spans="1:29" s="191" customFormat="1" ht="15" customHeight="1">
      <c r="A32" s="202">
        <v>27</v>
      </c>
      <c r="B32" s="217" t="s">
        <v>37</v>
      </c>
      <c r="C32" s="238" t="s">
        <v>333</v>
      </c>
      <c r="D32" s="244">
        <v>41637</v>
      </c>
      <c r="E32" s="249" t="s">
        <v>87</v>
      </c>
      <c r="F32" s="250" t="s">
        <v>334</v>
      </c>
      <c r="G32" s="244">
        <v>41637</v>
      </c>
      <c r="H32" s="187">
        <v>1428523.8</v>
      </c>
      <c r="I32" s="187">
        <v>4669383</v>
      </c>
      <c r="J32" s="187">
        <v>1259535.23</v>
      </c>
      <c r="K32" s="187">
        <v>2369241.2999999998</v>
      </c>
      <c r="L32" s="188">
        <f t="shared" si="4"/>
        <v>9726683.3299999982</v>
      </c>
      <c r="M32" s="187">
        <v>1428523.8</v>
      </c>
      <c r="N32" s="187">
        <v>4669383</v>
      </c>
      <c r="O32" s="187">
        <v>1259535.23</v>
      </c>
      <c r="P32" s="187">
        <v>2369241.2999999998</v>
      </c>
      <c r="Q32" s="188">
        <f>+M32+N32+O32+P32</f>
        <v>9726683.3299999982</v>
      </c>
      <c r="R32" s="194">
        <f t="shared" si="3"/>
        <v>0</v>
      </c>
      <c r="S32" s="194">
        <f t="shared" si="5"/>
        <v>0</v>
      </c>
      <c r="T32" s="194">
        <f t="shared" si="5"/>
        <v>0</v>
      </c>
      <c r="U32" s="194">
        <f t="shared" si="5"/>
        <v>0</v>
      </c>
      <c r="V32" s="194">
        <f t="shared" si="5"/>
        <v>0</v>
      </c>
      <c r="W32" s="257" t="s">
        <v>242</v>
      </c>
    </row>
    <row r="33" spans="1:30" s="191" customFormat="1" ht="15" customHeight="1">
      <c r="A33" s="182">
        <v>28</v>
      </c>
      <c r="B33" s="183" t="s">
        <v>38</v>
      </c>
      <c r="C33" s="238" t="s">
        <v>335</v>
      </c>
      <c r="D33" s="244">
        <v>41637</v>
      </c>
      <c r="E33" s="249" t="s">
        <v>87</v>
      </c>
      <c r="F33" s="250" t="s">
        <v>336</v>
      </c>
      <c r="G33" s="244">
        <v>41637</v>
      </c>
      <c r="H33" s="187">
        <v>97321.66</v>
      </c>
      <c r="I33" s="187">
        <v>321998.32</v>
      </c>
      <c r="J33" s="187">
        <v>243649</v>
      </c>
      <c r="K33" s="187">
        <v>1339508.6200000001</v>
      </c>
      <c r="L33" s="188">
        <f>+H33+I33+J33</f>
        <v>662968.98</v>
      </c>
      <c r="M33" s="187">
        <v>97321.66</v>
      </c>
      <c r="N33" s="187">
        <v>321998.32</v>
      </c>
      <c r="O33" s="187">
        <v>243649</v>
      </c>
      <c r="P33" s="187">
        <v>1339508.6200000001</v>
      </c>
      <c r="Q33" s="188">
        <f>+M33+N33+O33</f>
        <v>662968.98</v>
      </c>
      <c r="R33" s="194">
        <f>+Q33/L33-1</f>
        <v>0</v>
      </c>
      <c r="S33" s="194">
        <f t="shared" si="5"/>
        <v>0</v>
      </c>
      <c r="T33" s="194">
        <f t="shared" si="5"/>
        <v>0</v>
      </c>
      <c r="U33" s="194">
        <f t="shared" si="5"/>
        <v>0</v>
      </c>
      <c r="V33" s="194" t="s">
        <v>245</v>
      </c>
      <c r="W33" s="257" t="s">
        <v>242</v>
      </c>
    </row>
    <row r="34" spans="1:30" s="191" customFormat="1" ht="15" customHeight="1">
      <c r="A34" s="182">
        <v>29</v>
      </c>
      <c r="B34" s="183" t="s">
        <v>39</v>
      </c>
      <c r="C34" s="238" t="s">
        <v>285</v>
      </c>
      <c r="D34" s="243">
        <v>41634</v>
      </c>
      <c r="E34" s="249" t="s">
        <v>87</v>
      </c>
      <c r="F34" s="250" t="s">
        <v>286</v>
      </c>
      <c r="G34" s="243">
        <v>41634</v>
      </c>
      <c r="H34" s="187">
        <v>2438106.52</v>
      </c>
      <c r="I34" s="187">
        <v>5864171.4900000002</v>
      </c>
      <c r="J34" s="187">
        <v>11001017.16</v>
      </c>
      <c r="K34" s="187">
        <v>16456724.09</v>
      </c>
      <c r="L34" s="188">
        <f t="shared" ref="L34:L39" si="6">+H34+I34+J34+K34</f>
        <v>35760019.260000005</v>
      </c>
      <c r="M34" s="187">
        <v>2455753.2599999998</v>
      </c>
      <c r="N34" s="187">
        <v>5952664.29</v>
      </c>
      <c r="O34" s="187">
        <v>11127428.42</v>
      </c>
      <c r="P34" s="187">
        <v>16650152.039999999</v>
      </c>
      <c r="Q34" s="188">
        <f t="shared" ref="Q34:Q41" si="7">+M34+N34+O34+P34</f>
        <v>36185998.009999998</v>
      </c>
      <c r="R34" s="194">
        <f t="shared" si="3"/>
        <v>1.1912151022705819E-2</v>
      </c>
      <c r="S34" s="194">
        <f t="shared" si="5"/>
        <v>7.2378872109326586E-3</v>
      </c>
      <c r="T34" s="194">
        <f t="shared" si="5"/>
        <v>1.509041816919976E-2</v>
      </c>
      <c r="U34" s="194">
        <f t="shared" si="5"/>
        <v>1.1490870176953605E-2</v>
      </c>
      <c r="V34" s="194">
        <f t="shared" si="5"/>
        <v>1.1753733546370659E-2</v>
      </c>
      <c r="W34" s="257" t="s">
        <v>243</v>
      </c>
    </row>
    <row r="35" spans="1:30" s="191" customFormat="1" ht="15" customHeight="1">
      <c r="A35" s="182">
        <v>30</v>
      </c>
      <c r="B35" s="183" t="s">
        <v>40</v>
      </c>
      <c r="C35" s="238" t="s">
        <v>295</v>
      </c>
      <c r="D35" s="244">
        <v>41636</v>
      </c>
      <c r="E35" s="249" t="s">
        <v>87</v>
      </c>
      <c r="F35" s="250" t="s">
        <v>296</v>
      </c>
      <c r="G35" s="244">
        <v>41636</v>
      </c>
      <c r="H35" s="187">
        <v>5130386.72</v>
      </c>
      <c r="I35" s="187">
        <v>9969837.9199999999</v>
      </c>
      <c r="J35" s="187">
        <v>12158552.220000001</v>
      </c>
      <c r="K35" s="187">
        <v>27636138.199999999</v>
      </c>
      <c r="L35" s="188">
        <f t="shared" si="6"/>
        <v>54894915.060000002</v>
      </c>
      <c r="M35" s="187">
        <v>5263263.74</v>
      </c>
      <c r="N35" s="187">
        <v>10228056.720000001</v>
      </c>
      <c r="O35" s="187">
        <v>12473458.73</v>
      </c>
      <c r="P35" s="187">
        <v>28351914.18</v>
      </c>
      <c r="Q35" s="188">
        <f t="shared" si="7"/>
        <v>56316693.370000005</v>
      </c>
      <c r="R35" s="194">
        <f t="shared" si="3"/>
        <v>2.5900000181182659E-2</v>
      </c>
      <c r="S35" s="194">
        <f t="shared" si="5"/>
        <v>2.5900000770312293E-2</v>
      </c>
      <c r="T35" s="194">
        <f t="shared" si="5"/>
        <v>2.5899999786556327E-2</v>
      </c>
      <c r="U35" s="194">
        <f t="shared" si="5"/>
        <v>2.5900000617014252E-2</v>
      </c>
      <c r="V35" s="194">
        <f t="shared" si="5"/>
        <v>2.5900000022434311E-2</v>
      </c>
      <c r="W35" s="257" t="s">
        <v>242</v>
      </c>
    </row>
    <row r="36" spans="1:30" s="222" customFormat="1" ht="15" customHeight="1">
      <c r="A36" s="269">
        <v>31</v>
      </c>
      <c r="B36" s="270" t="s">
        <v>41</v>
      </c>
      <c r="C36" s="271" t="s">
        <v>337</v>
      </c>
      <c r="D36" s="272">
        <v>41638</v>
      </c>
      <c r="E36" s="273" t="s">
        <v>87</v>
      </c>
      <c r="F36" s="274" t="s">
        <v>338</v>
      </c>
      <c r="G36" s="272">
        <v>41638</v>
      </c>
      <c r="H36" s="264">
        <v>1160178.33</v>
      </c>
      <c r="I36" s="264">
        <v>2242813.04</v>
      </c>
      <c r="J36" s="264">
        <v>2100623.15</v>
      </c>
      <c r="K36" s="264">
        <v>1594988.85</v>
      </c>
      <c r="L36" s="265">
        <f t="shared" si="6"/>
        <v>7098603.3699999992</v>
      </c>
      <c r="M36" s="264">
        <v>1160178.33</v>
      </c>
      <c r="N36" s="264">
        <v>1725077.03</v>
      </c>
      <c r="O36" s="264">
        <v>1874868.23</v>
      </c>
      <c r="P36" s="264">
        <v>1241659.67</v>
      </c>
      <c r="Q36" s="265">
        <f t="shared" si="7"/>
        <v>6001783.2599999998</v>
      </c>
      <c r="R36" s="279">
        <f t="shared" si="3"/>
        <v>-0.1545120994695045</v>
      </c>
      <c r="S36" s="279">
        <f t="shared" si="5"/>
        <v>0</v>
      </c>
      <c r="T36" s="279">
        <f t="shared" si="5"/>
        <v>-0.23084225067640951</v>
      </c>
      <c r="U36" s="279">
        <f t="shared" si="5"/>
        <v>-0.10747045227983898</v>
      </c>
      <c r="V36" s="279">
        <f t="shared" si="5"/>
        <v>-0.22152454545371913</v>
      </c>
      <c r="W36" s="267" t="s">
        <v>242</v>
      </c>
      <c r="X36" s="330" t="s">
        <v>370</v>
      </c>
      <c r="Y36" s="330"/>
      <c r="Z36" s="330"/>
    </row>
    <row r="37" spans="1:30" s="191" customFormat="1" ht="15" customHeight="1">
      <c r="A37" s="182">
        <v>32</v>
      </c>
      <c r="B37" s="183" t="s">
        <v>42</v>
      </c>
      <c r="C37" s="238" t="s">
        <v>272</v>
      </c>
      <c r="D37" s="244">
        <v>41626</v>
      </c>
      <c r="E37" s="249" t="s">
        <v>87</v>
      </c>
      <c r="F37" s="250" t="s">
        <v>273</v>
      </c>
      <c r="G37" s="244">
        <v>41626</v>
      </c>
      <c r="H37" s="187">
        <v>937055.11</v>
      </c>
      <c r="I37" s="187">
        <v>14515381.35</v>
      </c>
      <c r="J37" s="187">
        <v>5188854.68</v>
      </c>
      <c r="K37" s="187">
        <v>6617136.8700000001</v>
      </c>
      <c r="L37" s="188">
        <f t="shared" si="6"/>
        <v>27258428.010000002</v>
      </c>
      <c r="M37" s="187">
        <v>937055.11</v>
      </c>
      <c r="N37" s="187">
        <v>14515381.35</v>
      </c>
      <c r="O37" s="187">
        <v>5188854.68</v>
      </c>
      <c r="P37" s="187">
        <v>6617136.8700000001</v>
      </c>
      <c r="Q37" s="188">
        <f t="shared" si="7"/>
        <v>27258428.010000002</v>
      </c>
      <c r="R37" s="194">
        <f t="shared" si="3"/>
        <v>0</v>
      </c>
      <c r="S37" s="194">
        <f t="shared" si="5"/>
        <v>0</v>
      </c>
      <c r="T37" s="194">
        <f t="shared" si="5"/>
        <v>0</v>
      </c>
      <c r="U37" s="194">
        <f t="shared" si="5"/>
        <v>0</v>
      </c>
      <c r="V37" s="194">
        <f t="shared" si="5"/>
        <v>0</v>
      </c>
      <c r="W37" s="257" t="s">
        <v>242</v>
      </c>
    </row>
    <row r="38" spans="1:30" s="191" customFormat="1" ht="15" customHeight="1">
      <c r="A38" s="182">
        <v>33</v>
      </c>
      <c r="B38" s="183" t="s">
        <v>43</v>
      </c>
      <c r="C38" s="238" t="s">
        <v>339</v>
      </c>
      <c r="D38" s="243">
        <v>41637</v>
      </c>
      <c r="E38" s="249" t="s">
        <v>87</v>
      </c>
      <c r="F38" s="250" t="s">
        <v>340</v>
      </c>
      <c r="G38" s="243">
        <v>41637</v>
      </c>
      <c r="H38" s="187">
        <v>2659344.96</v>
      </c>
      <c r="I38" s="187">
        <v>9589099.8800000008</v>
      </c>
      <c r="J38" s="187">
        <v>11047216.960000001</v>
      </c>
      <c r="K38" s="187">
        <v>12947577.630000001</v>
      </c>
      <c r="L38" s="188">
        <f t="shared" si="6"/>
        <v>36243239.43</v>
      </c>
      <c r="M38" s="187">
        <v>2659344.96</v>
      </c>
      <c r="N38" s="187">
        <v>9589099.8800000008</v>
      </c>
      <c r="O38" s="187">
        <v>11047216.960000001</v>
      </c>
      <c r="P38" s="187">
        <v>12947577.630000001</v>
      </c>
      <c r="Q38" s="188">
        <f t="shared" si="7"/>
        <v>36243239.43</v>
      </c>
      <c r="R38" s="194">
        <f t="shared" si="3"/>
        <v>0</v>
      </c>
      <c r="S38" s="194">
        <f t="shared" si="5"/>
        <v>0</v>
      </c>
      <c r="T38" s="194">
        <f t="shared" si="5"/>
        <v>0</v>
      </c>
      <c r="U38" s="194">
        <f t="shared" si="5"/>
        <v>0</v>
      </c>
      <c r="V38" s="194">
        <f t="shared" si="5"/>
        <v>0</v>
      </c>
      <c r="W38" s="257" t="s">
        <v>242</v>
      </c>
    </row>
    <row r="39" spans="1:30" s="191" customFormat="1" ht="15" customHeight="1">
      <c r="A39" s="182">
        <v>34</v>
      </c>
      <c r="B39" s="183" t="s">
        <v>44</v>
      </c>
      <c r="C39" s="238" t="s">
        <v>261</v>
      </c>
      <c r="D39" s="244">
        <v>41626</v>
      </c>
      <c r="E39" s="249" t="s">
        <v>87</v>
      </c>
      <c r="F39" s="250" t="s">
        <v>262</v>
      </c>
      <c r="G39" s="244">
        <v>41626</v>
      </c>
      <c r="H39" s="187">
        <v>1209833.27</v>
      </c>
      <c r="I39" s="187">
        <v>6080217.5099999998</v>
      </c>
      <c r="J39" s="187">
        <v>2263453.54</v>
      </c>
      <c r="K39" s="187">
        <v>3735282.85</v>
      </c>
      <c r="L39" s="188">
        <f t="shared" si="6"/>
        <v>13288787.17</v>
      </c>
      <c r="M39" s="187">
        <v>1341890.19</v>
      </c>
      <c r="N39" s="187">
        <v>6168149.2800000003</v>
      </c>
      <c r="O39" s="187">
        <v>3163433.36</v>
      </c>
      <c r="P39" s="187">
        <v>5052350.4400000004</v>
      </c>
      <c r="Q39" s="188">
        <f t="shared" si="7"/>
        <v>15725823.27</v>
      </c>
      <c r="R39" s="194">
        <f t="shared" si="3"/>
        <v>0.1833904079299058</v>
      </c>
      <c r="S39" s="194">
        <f t="shared" si="5"/>
        <v>0.10915299097370657</v>
      </c>
      <c r="T39" s="194">
        <f t="shared" si="5"/>
        <v>1.4461944799734727E-2</v>
      </c>
      <c r="U39" s="194">
        <f t="shared" si="5"/>
        <v>0.39761356002915793</v>
      </c>
      <c r="V39" s="194">
        <f t="shared" si="5"/>
        <v>0.35260183576191562</v>
      </c>
      <c r="W39" s="257" t="s">
        <v>243</v>
      </c>
    </row>
    <row r="40" spans="1:30" s="268" customFormat="1" ht="15" customHeight="1">
      <c r="A40" s="280">
        <v>35</v>
      </c>
      <c r="B40" s="281" t="s">
        <v>147</v>
      </c>
      <c r="C40" s="282" t="s">
        <v>309</v>
      </c>
      <c r="D40" s="283">
        <v>41637</v>
      </c>
      <c r="E40" s="273" t="s">
        <v>87</v>
      </c>
      <c r="F40" s="284" t="s">
        <v>310</v>
      </c>
      <c r="G40" s="285">
        <v>41637</v>
      </c>
      <c r="H40" s="264">
        <v>210169.57</v>
      </c>
      <c r="I40" s="264">
        <v>217167.51</v>
      </c>
      <c r="J40" s="264">
        <v>372365.12</v>
      </c>
      <c r="K40" s="264">
        <v>536715.74</v>
      </c>
      <c r="L40" s="265">
        <f>+H40+I40+J40+K40</f>
        <v>1336417.94</v>
      </c>
      <c r="M40" s="264">
        <v>0</v>
      </c>
      <c r="N40" s="264">
        <v>0</v>
      </c>
      <c r="O40" s="264">
        <v>0</v>
      </c>
      <c r="P40" s="264">
        <v>0</v>
      </c>
      <c r="Q40" s="265">
        <f>+M40+N40+O40+P40</f>
        <v>0</v>
      </c>
      <c r="R40" s="266">
        <f>+Q40/L40-1</f>
        <v>-1</v>
      </c>
      <c r="S40" s="266">
        <f t="shared" si="5"/>
        <v>-1</v>
      </c>
      <c r="T40" s="266">
        <f t="shared" si="5"/>
        <v>-1</v>
      </c>
      <c r="U40" s="266">
        <f t="shared" si="5"/>
        <v>-1</v>
      </c>
      <c r="V40" s="266">
        <f t="shared" si="5"/>
        <v>-1</v>
      </c>
      <c r="W40" s="267" t="s">
        <v>243</v>
      </c>
      <c r="X40" s="331" t="s">
        <v>372</v>
      </c>
      <c r="Y40" s="331"/>
      <c r="Z40" s="331"/>
    </row>
    <row r="41" spans="1:30" s="191" customFormat="1" ht="15" customHeight="1">
      <c r="A41" s="182">
        <v>36</v>
      </c>
      <c r="B41" s="183" t="s">
        <v>45</v>
      </c>
      <c r="C41" s="238" t="s">
        <v>307</v>
      </c>
      <c r="D41" s="244">
        <v>41637</v>
      </c>
      <c r="E41" s="249" t="s">
        <v>87</v>
      </c>
      <c r="F41" s="250" t="s">
        <v>308</v>
      </c>
      <c r="G41" s="244">
        <v>41637</v>
      </c>
      <c r="H41" s="187">
        <v>147111.9</v>
      </c>
      <c r="I41" s="187">
        <v>213138.3</v>
      </c>
      <c r="J41" s="187">
        <v>188660.75</v>
      </c>
      <c r="K41" s="187">
        <v>307607.33</v>
      </c>
      <c r="L41" s="188">
        <f>+H41+I41+J41+K41</f>
        <v>856518.28</v>
      </c>
      <c r="M41" s="187">
        <v>147111.9</v>
      </c>
      <c r="N41" s="187">
        <v>213138.3</v>
      </c>
      <c r="O41" s="187">
        <v>188660.75</v>
      </c>
      <c r="P41" s="187">
        <v>307607.33</v>
      </c>
      <c r="Q41" s="188">
        <f t="shared" si="7"/>
        <v>856518.28</v>
      </c>
      <c r="R41" s="194">
        <f>+Q41/L41-1</f>
        <v>0</v>
      </c>
      <c r="S41" s="194">
        <f t="shared" si="5"/>
        <v>0</v>
      </c>
      <c r="T41" s="194">
        <f t="shared" si="5"/>
        <v>0</v>
      </c>
      <c r="U41" s="194">
        <f t="shared" si="5"/>
        <v>0</v>
      </c>
      <c r="V41" s="194">
        <f t="shared" si="5"/>
        <v>0</v>
      </c>
      <c r="W41" s="257" t="s">
        <v>242</v>
      </c>
    </row>
    <row r="42" spans="1:30" s="191" customFormat="1" ht="15" customHeight="1">
      <c r="A42" s="182">
        <v>37</v>
      </c>
      <c r="B42" s="183" t="s">
        <v>46</v>
      </c>
      <c r="C42" s="238" t="s">
        <v>293</v>
      </c>
      <c r="D42" s="243">
        <v>41633</v>
      </c>
      <c r="E42" s="249" t="s">
        <v>87</v>
      </c>
      <c r="F42" s="250" t="s">
        <v>294</v>
      </c>
      <c r="G42" s="243">
        <v>41633</v>
      </c>
      <c r="H42" s="187">
        <v>6048158.8700000001</v>
      </c>
      <c r="I42" s="187">
        <v>14132540.82</v>
      </c>
      <c r="J42" s="187">
        <v>21832306.73</v>
      </c>
      <c r="K42" s="187">
        <v>22437508.899999999</v>
      </c>
      <c r="L42" s="188">
        <f>+H42+I42+J42+K42</f>
        <v>64450515.32</v>
      </c>
      <c r="M42" s="187">
        <v>6387324.5700000003</v>
      </c>
      <c r="N42" s="187">
        <v>15664356.1</v>
      </c>
      <c r="O42" s="187">
        <v>23831117.039999999</v>
      </c>
      <c r="P42" s="187">
        <v>24519602.73</v>
      </c>
      <c r="Q42" s="188">
        <f>SUM(M42:P42)</f>
        <v>70402400.439999998</v>
      </c>
      <c r="R42" s="194">
        <f t="shared" si="3"/>
        <v>9.2348138574976257E-2</v>
      </c>
      <c r="S42" s="194">
        <f t="shared" ref="S42:V43" si="8">+M42/H42-1</f>
        <v>5.607751173374842E-2</v>
      </c>
      <c r="T42" s="194">
        <f t="shared" si="8"/>
        <v>0.1083892344278401</v>
      </c>
      <c r="U42" s="194">
        <f t="shared" si="8"/>
        <v>9.1552868632676976E-2</v>
      </c>
      <c r="V42" s="194">
        <f t="shared" si="8"/>
        <v>9.2795231381501697E-2</v>
      </c>
      <c r="W42" s="257" t="s">
        <v>243</v>
      </c>
    </row>
    <row r="43" spans="1:30" s="191" customFormat="1" ht="15" customHeight="1">
      <c r="A43" s="202">
        <v>38</v>
      </c>
      <c r="B43" s="203" t="s">
        <v>47</v>
      </c>
      <c r="C43" s="238" t="s">
        <v>341</v>
      </c>
      <c r="D43" s="245">
        <v>41637</v>
      </c>
      <c r="E43" s="249" t="s">
        <v>87</v>
      </c>
      <c r="F43" s="254" t="s">
        <v>342</v>
      </c>
      <c r="G43" s="245">
        <v>41637</v>
      </c>
      <c r="H43" s="207">
        <v>2928191.51</v>
      </c>
      <c r="I43" s="207">
        <v>17241781.84</v>
      </c>
      <c r="J43" s="207">
        <v>5951052.8700000001</v>
      </c>
      <c r="K43" s="207">
        <v>6133696.9699999997</v>
      </c>
      <c r="L43" s="206">
        <f>+H43+I43+J43+K43</f>
        <v>32254723.190000001</v>
      </c>
      <c r="M43" s="207">
        <v>2928191.51</v>
      </c>
      <c r="N43" s="207">
        <v>17241781.84</v>
      </c>
      <c r="O43" s="207">
        <v>5951052.8700000001</v>
      </c>
      <c r="P43" s="207">
        <v>6133696.9699999997</v>
      </c>
      <c r="Q43" s="206">
        <f>+M43+N43+O43+P43</f>
        <v>32254723.190000001</v>
      </c>
      <c r="R43" s="194">
        <f t="shared" si="3"/>
        <v>0</v>
      </c>
      <c r="S43" s="194">
        <f t="shared" si="8"/>
        <v>0</v>
      </c>
      <c r="T43" s="194">
        <f t="shared" si="8"/>
        <v>0</v>
      </c>
      <c r="U43" s="194">
        <f t="shared" si="8"/>
        <v>0</v>
      </c>
      <c r="V43" s="194">
        <f t="shared" si="8"/>
        <v>0</v>
      </c>
      <c r="W43" s="257" t="s">
        <v>242</v>
      </c>
    </row>
    <row r="44" spans="1:30" s="191" customFormat="1" ht="15" customHeight="1">
      <c r="A44" s="269">
        <v>39</v>
      </c>
      <c r="B44" s="270" t="s">
        <v>48</v>
      </c>
      <c r="C44" s="271" t="s">
        <v>291</v>
      </c>
      <c r="D44" s="283">
        <v>41633</v>
      </c>
      <c r="E44" s="273" t="s">
        <v>87</v>
      </c>
      <c r="F44" s="274" t="s">
        <v>292</v>
      </c>
      <c r="G44" s="283">
        <v>41633</v>
      </c>
      <c r="H44" s="278" t="s">
        <v>367</v>
      </c>
      <c r="I44" s="264">
        <v>8210523.1799999997</v>
      </c>
      <c r="J44" s="264">
        <v>3029913.58</v>
      </c>
      <c r="K44" s="264">
        <v>2220345.67</v>
      </c>
      <c r="L44" s="275">
        <f>+I44+J44+K44</f>
        <v>13460782.43</v>
      </c>
      <c r="M44" s="278">
        <v>0</v>
      </c>
      <c r="N44" s="264">
        <v>9571328.3300000001</v>
      </c>
      <c r="O44" s="264">
        <v>3630461.27</v>
      </c>
      <c r="P44" s="264">
        <v>2833106.24</v>
      </c>
      <c r="Q44" s="275">
        <f>+N44+O44+P44</f>
        <v>16034895.84</v>
      </c>
      <c r="R44" s="266">
        <f t="shared" si="3"/>
        <v>0.19123059327242986</v>
      </c>
      <c r="S44" s="278" t="s">
        <v>367</v>
      </c>
      <c r="T44" s="266">
        <f t="shared" ref="T44:V48" si="9">+N44/I44-1</f>
        <v>0.16573915208165824</v>
      </c>
      <c r="U44" s="266">
        <f t="shared" si="9"/>
        <v>0.19820621088473422</v>
      </c>
      <c r="V44" s="266">
        <f t="shared" si="9"/>
        <v>0.2759753034310195</v>
      </c>
      <c r="W44" s="267" t="s">
        <v>243</v>
      </c>
      <c r="X44" s="332" t="s">
        <v>373</v>
      </c>
      <c r="Y44" s="332"/>
      <c r="Z44" s="332"/>
      <c r="AA44" s="332"/>
      <c r="AB44" s="268"/>
      <c r="AC44" s="268"/>
      <c r="AD44" s="268"/>
    </row>
    <row r="45" spans="1:30" s="268" customFormat="1" ht="15" customHeight="1">
      <c r="A45" s="269">
        <v>40</v>
      </c>
      <c r="B45" s="270" t="s">
        <v>49</v>
      </c>
      <c r="C45" s="271" t="s">
        <v>343</v>
      </c>
      <c r="D45" s="272">
        <v>41637</v>
      </c>
      <c r="E45" s="273" t="s">
        <v>87</v>
      </c>
      <c r="F45" s="274" t="s">
        <v>344</v>
      </c>
      <c r="G45" s="272">
        <v>41637</v>
      </c>
      <c r="H45" s="264">
        <v>3086546.85</v>
      </c>
      <c r="I45" s="264">
        <v>3802854.08</v>
      </c>
      <c r="J45" s="264">
        <v>3842063.77</v>
      </c>
      <c r="K45" s="264">
        <v>4954631.58</v>
      </c>
      <c r="L45" s="275">
        <f>+H45+I45+J45+K45</f>
        <v>15686096.279999999</v>
      </c>
      <c r="M45" s="276">
        <v>3155032.1</v>
      </c>
      <c r="N45" s="264">
        <v>4233987.87</v>
      </c>
      <c r="O45" s="264">
        <v>3722376.34</v>
      </c>
      <c r="P45" s="264">
        <v>4996441.55</v>
      </c>
      <c r="Q45" s="275">
        <f>SUM(M45:P45)</f>
        <v>16107837.859999999</v>
      </c>
      <c r="R45" s="266">
        <f t="shared" si="3"/>
        <v>2.6886331211528169E-2</v>
      </c>
      <c r="S45" s="266" t="e">
        <f>+#REF!/H45-1</f>
        <v>#REF!</v>
      </c>
      <c r="T45" s="266">
        <f t="shared" si="9"/>
        <v>0.11337111046869297</v>
      </c>
      <c r="U45" s="266">
        <f t="shared" si="9"/>
        <v>-3.115185930399067E-2</v>
      </c>
      <c r="V45" s="266">
        <f t="shared" si="9"/>
        <v>8.438562852739917E-3</v>
      </c>
      <c r="W45" s="267" t="s">
        <v>242</v>
      </c>
      <c r="X45" s="330" t="s">
        <v>370</v>
      </c>
      <c r="Y45" s="330"/>
      <c r="Z45" s="330"/>
    </row>
    <row r="46" spans="1:30" s="191" customFormat="1" ht="15" customHeight="1">
      <c r="A46" s="212">
        <v>41</v>
      </c>
      <c r="B46" s="213" t="s">
        <v>280</v>
      </c>
      <c r="C46" s="237" t="s">
        <v>345</v>
      </c>
      <c r="D46" s="246">
        <v>41637</v>
      </c>
      <c r="E46" s="247" t="s">
        <v>87</v>
      </c>
      <c r="F46" s="248" t="s">
        <v>346</v>
      </c>
      <c r="G46" s="246">
        <v>41637</v>
      </c>
      <c r="H46" s="201" t="s">
        <v>367</v>
      </c>
      <c r="I46" s="206">
        <v>10757818.214</v>
      </c>
      <c r="J46" s="206">
        <v>2069410.7439999999</v>
      </c>
      <c r="K46" s="206">
        <v>2847893.37</v>
      </c>
      <c r="L46" s="206">
        <f>+I46+J46+K46</f>
        <v>15675122.328000002</v>
      </c>
      <c r="M46" s="201">
        <v>0</v>
      </c>
      <c r="N46" s="206">
        <v>11355901.619999999</v>
      </c>
      <c r="O46" s="206">
        <v>2296114.11</v>
      </c>
      <c r="P46" s="206">
        <v>2921653.8080000002</v>
      </c>
      <c r="Q46" s="206">
        <f>+N46+O46+P46</f>
        <v>16573669.537999999</v>
      </c>
      <c r="R46" s="194">
        <f t="shared" si="3"/>
        <v>5.7323138614041147E-2</v>
      </c>
      <c r="S46" s="201" t="s">
        <v>367</v>
      </c>
      <c r="T46" s="194">
        <f t="shared" si="9"/>
        <v>5.5595232611540757E-2</v>
      </c>
      <c r="U46" s="194">
        <f t="shared" si="9"/>
        <v>0.10954971924123735</v>
      </c>
      <c r="V46" s="194">
        <f t="shared" si="9"/>
        <v>2.5899999900628412E-2</v>
      </c>
      <c r="W46" s="257" t="s">
        <v>374</v>
      </c>
    </row>
    <row r="47" spans="1:30" s="191" customFormat="1" ht="15" customHeight="1">
      <c r="A47" s="195">
        <v>42</v>
      </c>
      <c r="B47" s="196" t="s">
        <v>51</v>
      </c>
      <c r="C47" s="237" t="s">
        <v>263</v>
      </c>
      <c r="D47" s="240" t="s">
        <v>264</v>
      </c>
      <c r="E47" s="247" t="s">
        <v>87</v>
      </c>
      <c r="F47" s="248" t="s">
        <v>265</v>
      </c>
      <c r="G47" s="240" t="s">
        <v>264</v>
      </c>
      <c r="H47" s="187">
        <v>684134.68</v>
      </c>
      <c r="I47" s="187">
        <v>6521446.3700000001</v>
      </c>
      <c r="J47" s="187">
        <v>1305907</v>
      </c>
      <c r="K47" s="187">
        <v>1464936.49</v>
      </c>
      <c r="L47" s="188">
        <f>+H47+I47+J47+K47</f>
        <v>9976424.540000001</v>
      </c>
      <c r="M47" s="187">
        <v>0</v>
      </c>
      <c r="N47" s="187">
        <v>0</v>
      </c>
      <c r="O47" s="187">
        <v>0</v>
      </c>
      <c r="P47" s="187">
        <v>0</v>
      </c>
      <c r="Q47" s="188">
        <f>+M47+N47+O47+P47</f>
        <v>0</v>
      </c>
      <c r="R47" s="194">
        <f t="shared" si="3"/>
        <v>-1</v>
      </c>
      <c r="S47" s="194">
        <f>+M47/H47-1</f>
        <v>-1</v>
      </c>
      <c r="T47" s="194">
        <f t="shared" si="9"/>
        <v>-1</v>
      </c>
      <c r="U47" s="194">
        <f t="shared" si="9"/>
        <v>-1</v>
      </c>
      <c r="V47" s="194">
        <f t="shared" si="9"/>
        <v>-1</v>
      </c>
      <c r="W47" s="257" t="s">
        <v>208</v>
      </c>
      <c r="X47" s="286" t="s">
        <v>375</v>
      </c>
    </row>
    <row r="48" spans="1:30" s="191" customFormat="1" ht="15" customHeight="1">
      <c r="A48" s="212">
        <v>43</v>
      </c>
      <c r="B48" s="213" t="s">
        <v>52</v>
      </c>
      <c r="C48" s="237">
        <v>1763</v>
      </c>
      <c r="D48" s="242">
        <v>41637</v>
      </c>
      <c r="E48" s="247" t="s">
        <v>146</v>
      </c>
      <c r="F48" s="255" t="s">
        <v>134</v>
      </c>
      <c r="G48" s="247" t="s">
        <v>134</v>
      </c>
      <c r="H48" s="187">
        <v>203395.375</v>
      </c>
      <c r="I48" s="187">
        <v>487844.61499999999</v>
      </c>
      <c r="J48" s="187">
        <v>116074.2</v>
      </c>
      <c r="K48" s="187">
        <v>439477.69</v>
      </c>
      <c r="L48" s="188">
        <f>+H48+I48+J48+K48</f>
        <v>1246791.8799999999</v>
      </c>
      <c r="M48" s="187">
        <v>205943.02</v>
      </c>
      <c r="N48" s="187">
        <v>500453.83</v>
      </c>
      <c r="O48" s="187">
        <v>119321.96</v>
      </c>
      <c r="P48" s="187">
        <v>442188.23</v>
      </c>
      <c r="Q48" s="188">
        <f>+M48+N48+O48+P48</f>
        <v>1267907.04</v>
      </c>
      <c r="R48" s="194">
        <f t="shared" si="3"/>
        <v>1.693559313203119E-2</v>
      </c>
      <c r="S48" s="194">
        <f>+M48/H48-1</f>
        <v>1.2525579797475705E-2</v>
      </c>
      <c r="T48" s="194">
        <f t="shared" si="9"/>
        <v>2.5846785251488313E-2</v>
      </c>
      <c r="U48" s="194">
        <f t="shared" si="9"/>
        <v>2.7980033461354914E-2</v>
      </c>
      <c r="V48" s="194">
        <f t="shared" si="9"/>
        <v>6.1676395905330139E-3</v>
      </c>
      <c r="W48" s="257" t="s">
        <v>244</v>
      </c>
    </row>
    <row r="49" spans="1:23">
      <c r="A49" s="16"/>
      <c r="B49" s="19"/>
      <c r="C49" s="19"/>
      <c r="D49" s="19"/>
      <c r="E49" s="39"/>
      <c r="F49" s="1"/>
      <c r="G49" s="20"/>
      <c r="L49" s="103"/>
      <c r="N49" s="187">
        <v>0</v>
      </c>
      <c r="W49" s="256"/>
    </row>
    <row r="50" spans="1:23">
      <c r="A50" s="16" t="s">
        <v>55</v>
      </c>
      <c r="B50" s="17"/>
      <c r="C50" s="17"/>
      <c r="D50" s="17"/>
      <c r="E50" s="67"/>
      <c r="F50" s="18"/>
      <c r="G50" s="17"/>
      <c r="L50" s="103"/>
    </row>
    <row r="51" spans="1:23">
      <c r="A51" s="16" t="s">
        <v>53</v>
      </c>
      <c r="B51" s="19"/>
      <c r="C51" s="19"/>
      <c r="D51" s="19"/>
      <c r="E51" s="39"/>
      <c r="F51" s="1"/>
      <c r="G51" s="19"/>
      <c r="H51" s="1"/>
      <c r="I51" s="19"/>
      <c r="J51" s="19"/>
      <c r="K51" s="19"/>
      <c r="L51" s="19"/>
    </row>
    <row r="52" spans="1:23">
      <c r="A52" s="16" t="s">
        <v>259</v>
      </c>
      <c r="B52" s="158">
        <v>41642</v>
      </c>
      <c r="C52" s="19"/>
      <c r="D52" s="19"/>
      <c r="E52" s="39"/>
      <c r="F52" s="1"/>
      <c r="G52" s="19"/>
      <c r="H52" s="1"/>
      <c r="I52" s="19"/>
      <c r="J52" s="19"/>
      <c r="K52" s="19"/>
      <c r="L52" s="19"/>
      <c r="P52" s="277"/>
    </row>
    <row r="53" spans="1:23">
      <c r="A53" s="16"/>
      <c r="B53" s="19"/>
      <c r="C53" s="19"/>
      <c r="D53" s="19"/>
      <c r="E53" s="39"/>
      <c r="F53" s="1"/>
      <c r="G53" s="19"/>
      <c r="H53" s="1"/>
      <c r="I53" s="19"/>
      <c r="J53" s="19"/>
      <c r="K53" s="19"/>
      <c r="L53" s="19"/>
    </row>
  </sheetData>
  <mergeCells count="17"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L3"/>
    <mergeCell ref="M3:Q3"/>
    <mergeCell ref="R3:V3"/>
    <mergeCell ref="X45:Z45"/>
    <mergeCell ref="X36:Z36"/>
    <mergeCell ref="X6:Z6"/>
    <mergeCell ref="X40:Z40"/>
    <mergeCell ref="X44:AA4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V58"/>
  <sheetViews>
    <sheetView tabSelected="1" view="pageBreakPreview" topLeftCell="A22" zoomScale="90" zoomScaleSheetLayoutView="90" workbookViewId="0">
      <selection activeCell="G10" sqref="G10"/>
    </sheetView>
  </sheetViews>
  <sheetFormatPr baseColWidth="10" defaultRowHeight="12.75"/>
  <cols>
    <col min="1" max="1" width="3.5703125" style="119" customWidth="1"/>
    <col min="2" max="2" width="22.7109375" style="319" bestFit="1" customWidth="1"/>
    <col min="3" max="3" width="39.140625" style="317" bestFit="1" customWidth="1"/>
    <col min="4" max="4" width="14.5703125" style="94" customWidth="1"/>
    <col min="5" max="5" width="11.42578125" style="119"/>
    <col min="6" max="6" width="11.42578125" style="94"/>
    <col min="7" max="7" width="18.28515625" style="321" customWidth="1"/>
    <col min="8" max="8" width="17.28515625" style="321" bestFit="1" customWidth="1"/>
    <col min="9" max="9" width="18" style="321" bestFit="1" customWidth="1"/>
    <col min="10" max="10" width="20.5703125" style="321" bestFit="1" customWidth="1"/>
    <col min="11" max="11" width="17.42578125" style="321" bestFit="1" customWidth="1"/>
    <col min="12" max="12" width="18.7109375" style="119" bestFit="1" customWidth="1"/>
    <col min="13" max="256" width="11.42578125" style="94"/>
  </cols>
  <sheetData>
    <row r="1" spans="1:12" ht="18">
      <c r="A1" s="335" t="s">
        <v>464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</row>
    <row r="2" spans="1:12" ht="16.5" thickBot="1">
      <c r="A2" s="336" t="s">
        <v>437</v>
      </c>
      <c r="B2" s="336"/>
      <c r="C2" s="336"/>
      <c r="D2" s="336"/>
      <c r="E2" s="336"/>
      <c r="F2" s="336"/>
      <c r="G2" s="336"/>
      <c r="H2" s="337"/>
      <c r="I2" s="337"/>
      <c r="J2" s="337"/>
      <c r="K2" s="337"/>
      <c r="L2" s="337"/>
    </row>
    <row r="3" spans="1:12">
      <c r="A3" s="338" t="s">
        <v>1</v>
      </c>
      <c r="B3" s="340" t="s">
        <v>2</v>
      </c>
      <c r="C3" s="340" t="s">
        <v>452</v>
      </c>
      <c r="D3" s="338" t="s">
        <v>4</v>
      </c>
      <c r="E3" s="338" t="s">
        <v>5</v>
      </c>
      <c r="F3" s="338" t="s">
        <v>6</v>
      </c>
      <c r="G3" s="338" t="s">
        <v>7</v>
      </c>
      <c r="H3" s="338" t="s">
        <v>376</v>
      </c>
      <c r="I3" s="338"/>
      <c r="J3" s="338"/>
      <c r="K3" s="338"/>
      <c r="L3" s="338"/>
    </row>
    <row r="4" spans="1:12" ht="23.25" thickBot="1">
      <c r="A4" s="339"/>
      <c r="B4" s="341"/>
      <c r="C4" s="341"/>
      <c r="D4" s="339"/>
      <c r="E4" s="339"/>
      <c r="F4" s="339"/>
      <c r="G4" s="339"/>
      <c r="H4" s="290" t="s">
        <v>458</v>
      </c>
      <c r="I4" s="290" t="s">
        <v>459</v>
      </c>
      <c r="J4" s="290" t="s">
        <v>460</v>
      </c>
      <c r="K4" s="290" t="s">
        <v>461</v>
      </c>
      <c r="L4" s="320" t="s">
        <v>12</v>
      </c>
    </row>
    <row r="5" spans="1:12">
      <c r="A5" s="291">
        <v>1</v>
      </c>
      <c r="B5" s="292" t="s">
        <v>13</v>
      </c>
      <c r="C5" s="293" t="s">
        <v>433</v>
      </c>
      <c r="D5" s="123">
        <v>42005</v>
      </c>
      <c r="E5" s="294" t="s">
        <v>87</v>
      </c>
      <c r="F5" s="124" t="s">
        <v>436</v>
      </c>
      <c r="G5" s="123">
        <v>42005</v>
      </c>
      <c r="H5" s="322">
        <v>460305.87</v>
      </c>
      <c r="I5" s="322">
        <v>727655.39</v>
      </c>
      <c r="J5" s="322">
        <v>854506.52</v>
      </c>
      <c r="K5" s="322">
        <v>793756.87</v>
      </c>
      <c r="L5" s="289">
        <f>+K5+J5+I5+H5</f>
        <v>2836224.6500000004</v>
      </c>
    </row>
    <row r="6" spans="1:12">
      <c r="A6" s="295">
        <v>2</v>
      </c>
      <c r="B6" s="296" t="s">
        <v>14</v>
      </c>
      <c r="C6" s="297" t="s">
        <v>377</v>
      </c>
      <c r="D6" s="298">
        <v>41999</v>
      </c>
      <c r="E6" s="299" t="s">
        <v>87</v>
      </c>
      <c r="F6" s="300" t="s">
        <v>235</v>
      </c>
      <c r="G6" s="298">
        <v>41999</v>
      </c>
      <c r="H6" s="323">
        <v>4585505.71</v>
      </c>
      <c r="I6" s="323">
        <v>17070019.899999999</v>
      </c>
      <c r="J6" s="323">
        <v>12302351.699999999</v>
      </c>
      <c r="K6" s="323">
        <v>13161422.17</v>
      </c>
      <c r="L6" s="301">
        <f>+K6+J6+I6+H6</f>
        <v>47119299.479999997</v>
      </c>
    </row>
    <row r="7" spans="1:12">
      <c r="A7" s="291">
        <v>3</v>
      </c>
      <c r="B7" s="292" t="s">
        <v>15</v>
      </c>
      <c r="C7" s="293" t="s">
        <v>378</v>
      </c>
      <c r="D7" s="123">
        <v>42004</v>
      </c>
      <c r="E7" s="294" t="s">
        <v>87</v>
      </c>
      <c r="F7" s="124" t="s">
        <v>379</v>
      </c>
      <c r="G7" s="123">
        <v>42004</v>
      </c>
      <c r="H7" s="322">
        <v>1343332.64</v>
      </c>
      <c r="I7" s="322">
        <v>1688426.96</v>
      </c>
      <c r="J7" s="322">
        <v>1725819.92</v>
      </c>
      <c r="K7" s="322">
        <v>3391097.44</v>
      </c>
      <c r="L7" s="289">
        <f>+K7+J7+I7+H7</f>
        <v>8148676.959999999</v>
      </c>
    </row>
    <row r="8" spans="1:12">
      <c r="A8" s="295">
        <v>4</v>
      </c>
      <c r="B8" s="296" t="s">
        <v>16</v>
      </c>
      <c r="C8" s="297" t="s">
        <v>438</v>
      </c>
      <c r="D8" s="298">
        <v>42004</v>
      </c>
      <c r="E8" s="299" t="s">
        <v>87</v>
      </c>
      <c r="F8" s="300" t="s">
        <v>380</v>
      </c>
      <c r="G8" s="298">
        <v>42004</v>
      </c>
      <c r="H8" s="323">
        <v>1374320.21</v>
      </c>
      <c r="I8" s="323">
        <v>3187353.16</v>
      </c>
      <c r="J8" s="323">
        <v>1359969.01</v>
      </c>
      <c r="K8" s="323">
        <v>2216293.6800000002</v>
      </c>
      <c r="L8" s="301">
        <v>8137936.0700000003</v>
      </c>
    </row>
    <row r="9" spans="1:12">
      <c r="A9" s="291">
        <v>5</v>
      </c>
      <c r="B9" s="292" t="s">
        <v>17</v>
      </c>
      <c r="C9" s="293" t="s">
        <v>381</v>
      </c>
      <c r="D9" s="302">
        <v>42004</v>
      </c>
      <c r="E9" s="294" t="s">
        <v>87</v>
      </c>
      <c r="F9" s="124" t="s">
        <v>382</v>
      </c>
      <c r="G9" s="302">
        <v>42004</v>
      </c>
      <c r="H9" s="322">
        <v>438394.3</v>
      </c>
      <c r="I9" s="322">
        <v>3085513.97</v>
      </c>
      <c r="J9" s="322">
        <v>1335561.1100000001</v>
      </c>
      <c r="K9" s="322">
        <v>1481208.02</v>
      </c>
      <c r="L9" s="289">
        <f>+K9+J9+I9+H9</f>
        <v>6340677.3999999994</v>
      </c>
    </row>
    <row r="10" spans="1:12">
      <c r="A10" s="295">
        <v>6</v>
      </c>
      <c r="B10" s="296" t="s">
        <v>18</v>
      </c>
      <c r="C10" s="297" t="s">
        <v>383</v>
      </c>
      <c r="D10" s="298">
        <v>42004</v>
      </c>
      <c r="E10" s="299" t="s">
        <v>87</v>
      </c>
      <c r="F10" s="300" t="s">
        <v>384</v>
      </c>
      <c r="G10" s="298">
        <v>42004</v>
      </c>
      <c r="H10" s="323">
        <v>167346.82999999999</v>
      </c>
      <c r="I10" s="323">
        <v>969564.01</v>
      </c>
      <c r="J10" s="323">
        <v>809049.45400000003</v>
      </c>
      <c r="K10" s="323">
        <v>370419.12400000001</v>
      </c>
      <c r="L10" s="301">
        <f>+K10+J10+I10+H10</f>
        <v>2316379.4180000001</v>
      </c>
    </row>
    <row r="11" spans="1:12">
      <c r="A11" s="343">
        <v>7</v>
      </c>
      <c r="B11" s="344" t="s">
        <v>167</v>
      </c>
      <c r="C11" s="293" t="s">
        <v>453</v>
      </c>
      <c r="D11" s="345">
        <v>41999</v>
      </c>
      <c r="E11" s="346" t="s">
        <v>87</v>
      </c>
      <c r="F11" s="124" t="s">
        <v>439</v>
      </c>
      <c r="G11" s="345">
        <v>41999</v>
      </c>
      <c r="H11" s="333">
        <v>2051270.3</v>
      </c>
      <c r="I11" s="333">
        <v>8700885.4100000001</v>
      </c>
      <c r="J11" s="333">
        <v>4809425.13</v>
      </c>
      <c r="K11" s="333">
        <v>3545671.47</v>
      </c>
      <c r="L11" s="333">
        <f>+H11+I11+J11+K11</f>
        <v>19107252.309999999</v>
      </c>
    </row>
    <row r="12" spans="1:12">
      <c r="A12" s="343"/>
      <c r="B12" s="344"/>
      <c r="C12" s="293" t="s">
        <v>462</v>
      </c>
      <c r="D12" s="345"/>
      <c r="E12" s="346"/>
      <c r="F12" s="124" t="s">
        <v>440</v>
      </c>
      <c r="G12" s="345"/>
      <c r="H12" s="333"/>
      <c r="I12" s="333"/>
      <c r="J12" s="333"/>
      <c r="K12" s="333"/>
      <c r="L12" s="333"/>
    </row>
    <row r="13" spans="1:12">
      <c r="A13" s="295">
        <v>8</v>
      </c>
      <c r="B13" s="296" t="s">
        <v>279</v>
      </c>
      <c r="C13" s="297" t="s">
        <v>385</v>
      </c>
      <c r="D13" s="298">
        <v>42004</v>
      </c>
      <c r="E13" s="299" t="s">
        <v>87</v>
      </c>
      <c r="F13" s="300" t="s">
        <v>386</v>
      </c>
      <c r="G13" s="298">
        <v>42004</v>
      </c>
      <c r="H13" s="323">
        <v>368258.36</v>
      </c>
      <c r="I13" s="323">
        <v>705794.44</v>
      </c>
      <c r="J13" s="323">
        <v>598871.23</v>
      </c>
      <c r="K13" s="323">
        <v>822893.21</v>
      </c>
      <c r="L13" s="301">
        <f>+K13+J13+I13+H13</f>
        <v>2495817.2399999998</v>
      </c>
    </row>
    <row r="14" spans="1:12">
      <c r="A14" s="291">
        <v>9</v>
      </c>
      <c r="B14" s="292" t="s">
        <v>169</v>
      </c>
      <c r="C14" s="293" t="s">
        <v>387</v>
      </c>
      <c r="D14" s="123">
        <v>42004</v>
      </c>
      <c r="E14" s="294" t="s">
        <v>87</v>
      </c>
      <c r="F14" s="124" t="s">
        <v>388</v>
      </c>
      <c r="G14" s="123">
        <v>42004</v>
      </c>
      <c r="H14" s="322">
        <v>594091.80000000005</v>
      </c>
      <c r="I14" s="322">
        <v>8916483.7100000009</v>
      </c>
      <c r="J14" s="322">
        <v>2747500.57</v>
      </c>
      <c r="K14" s="322">
        <v>2403032.69</v>
      </c>
      <c r="L14" s="289">
        <f>+K14+J14+I14+H14</f>
        <v>14661108.770000001</v>
      </c>
    </row>
    <row r="15" spans="1:12">
      <c r="A15" s="295">
        <v>10</v>
      </c>
      <c r="B15" s="296" t="s">
        <v>20</v>
      </c>
      <c r="C15" s="297" t="s">
        <v>389</v>
      </c>
      <c r="D15" s="298">
        <v>42004</v>
      </c>
      <c r="E15" s="299" t="s">
        <v>87</v>
      </c>
      <c r="F15" s="300" t="s">
        <v>390</v>
      </c>
      <c r="G15" s="298">
        <v>42004</v>
      </c>
      <c r="H15" s="323">
        <v>1227215.1299999999</v>
      </c>
      <c r="I15" s="323">
        <v>4282605.08</v>
      </c>
      <c r="J15" s="323">
        <v>2772606.06</v>
      </c>
      <c r="K15" s="323">
        <v>3012329.28</v>
      </c>
      <c r="L15" s="301">
        <v>11294755.560000001</v>
      </c>
    </row>
    <row r="16" spans="1:12">
      <c r="A16" s="133">
        <v>11</v>
      </c>
      <c r="B16" s="304" t="s">
        <v>21</v>
      </c>
      <c r="C16" s="305" t="s">
        <v>441</v>
      </c>
      <c r="D16" s="91">
        <v>42005</v>
      </c>
      <c r="E16" s="137" t="s">
        <v>87</v>
      </c>
      <c r="F16" s="93" t="s">
        <v>199</v>
      </c>
      <c r="G16" s="91">
        <v>42012</v>
      </c>
      <c r="H16" s="322">
        <v>517235.48</v>
      </c>
      <c r="I16" s="322">
        <v>5233511.2300000004</v>
      </c>
      <c r="J16" s="322">
        <v>1460777.05</v>
      </c>
      <c r="K16" s="322">
        <v>2079600.58</v>
      </c>
      <c r="L16" s="289">
        <f>+K16+J16+I16+H16</f>
        <v>9291124.3399999999</v>
      </c>
    </row>
    <row r="17" spans="1:12">
      <c r="A17" s="295">
        <v>12</v>
      </c>
      <c r="B17" s="296" t="s">
        <v>22</v>
      </c>
      <c r="C17" s="297" t="s">
        <v>391</v>
      </c>
      <c r="D17" s="298">
        <v>41997</v>
      </c>
      <c r="E17" s="299" t="s">
        <v>87</v>
      </c>
      <c r="F17" s="300" t="s">
        <v>392</v>
      </c>
      <c r="G17" s="298">
        <v>41997</v>
      </c>
      <c r="H17" s="323">
        <v>2216624.34</v>
      </c>
      <c r="I17" s="323">
        <v>4610668.88</v>
      </c>
      <c r="J17" s="323">
        <v>4913448.28</v>
      </c>
      <c r="K17" s="323">
        <v>7635115.2800000003</v>
      </c>
      <c r="L17" s="301">
        <f>+K17+J17+I17+H17</f>
        <v>19375856.780000001</v>
      </c>
    </row>
    <row r="18" spans="1:12">
      <c r="A18" s="133">
        <v>13</v>
      </c>
      <c r="B18" s="304" t="s">
        <v>23</v>
      </c>
      <c r="C18" s="305">
        <v>278</v>
      </c>
      <c r="D18" s="91">
        <v>42004</v>
      </c>
      <c r="E18" s="137" t="s">
        <v>87</v>
      </c>
      <c r="F18" s="93" t="s">
        <v>393</v>
      </c>
      <c r="G18" s="91">
        <v>41986</v>
      </c>
      <c r="H18" s="322">
        <v>6005221.2699999996</v>
      </c>
      <c r="I18" s="322">
        <v>9264561.5399999991</v>
      </c>
      <c r="J18" s="322">
        <v>14538957.02</v>
      </c>
      <c r="K18" s="322">
        <v>10715901.17</v>
      </c>
      <c r="L18" s="289">
        <f>+K18+J18+I18+H18</f>
        <v>40524641</v>
      </c>
    </row>
    <row r="19" spans="1:12">
      <c r="A19" s="295">
        <v>14</v>
      </c>
      <c r="B19" s="296" t="s">
        <v>24</v>
      </c>
      <c r="C19" s="297" t="s">
        <v>442</v>
      </c>
      <c r="D19" s="298">
        <v>42004</v>
      </c>
      <c r="E19" s="299" t="s">
        <v>87</v>
      </c>
      <c r="F19" s="300" t="s">
        <v>394</v>
      </c>
      <c r="G19" s="298">
        <v>42004</v>
      </c>
      <c r="H19" s="323">
        <v>5484352.7999999998</v>
      </c>
      <c r="I19" s="323">
        <v>14581957.4</v>
      </c>
      <c r="J19" s="323">
        <v>2643496.4</v>
      </c>
      <c r="K19" s="323">
        <v>6434841</v>
      </c>
      <c r="L19" s="301">
        <f>+K19+J19+H19+I19</f>
        <v>29144647.600000001</v>
      </c>
    </row>
    <row r="20" spans="1:12">
      <c r="A20" s="133">
        <v>15</v>
      </c>
      <c r="B20" s="304" t="s">
        <v>25</v>
      </c>
      <c r="C20" s="305" t="s">
        <v>395</v>
      </c>
      <c r="D20" s="91">
        <v>41972</v>
      </c>
      <c r="E20" s="137" t="s">
        <v>87</v>
      </c>
      <c r="F20" s="93" t="s">
        <v>396</v>
      </c>
      <c r="G20" s="91">
        <v>41972</v>
      </c>
      <c r="H20" s="322">
        <v>1614538.09</v>
      </c>
      <c r="I20" s="322">
        <v>3272693.11</v>
      </c>
      <c r="J20" s="322">
        <v>1879668.22</v>
      </c>
      <c r="K20" s="322">
        <v>4398717.07</v>
      </c>
      <c r="L20" s="289">
        <v>11165616.5</v>
      </c>
    </row>
    <row r="21" spans="1:12">
      <c r="A21" s="295">
        <v>16</v>
      </c>
      <c r="B21" s="296" t="s">
        <v>26</v>
      </c>
      <c r="C21" s="297" t="s">
        <v>397</v>
      </c>
      <c r="D21" s="298">
        <v>42004</v>
      </c>
      <c r="E21" s="299" t="s">
        <v>87</v>
      </c>
      <c r="F21" s="300" t="s">
        <v>398</v>
      </c>
      <c r="G21" s="298">
        <v>42004</v>
      </c>
      <c r="H21" s="323">
        <v>1482354.22</v>
      </c>
      <c r="I21" s="323">
        <v>9113554.8699999992</v>
      </c>
      <c r="J21" s="323">
        <v>4764574.58</v>
      </c>
      <c r="K21" s="323">
        <v>5753171.75</v>
      </c>
      <c r="L21" s="301">
        <f>+K21+J21+I21+H21</f>
        <v>21113655.419999998</v>
      </c>
    </row>
    <row r="22" spans="1:12">
      <c r="A22" s="133">
        <v>17</v>
      </c>
      <c r="B22" s="304" t="s">
        <v>27</v>
      </c>
      <c r="C22" s="305" t="s">
        <v>399</v>
      </c>
      <c r="D22" s="91">
        <v>42004</v>
      </c>
      <c r="E22" s="137" t="s">
        <v>87</v>
      </c>
      <c r="F22" s="93" t="s">
        <v>400</v>
      </c>
      <c r="G22" s="91">
        <v>42004</v>
      </c>
      <c r="H22" s="322">
        <v>540710</v>
      </c>
      <c r="I22" s="322">
        <v>1896609</v>
      </c>
      <c r="J22" s="322">
        <v>2665020</v>
      </c>
      <c r="K22" s="322">
        <v>3931104</v>
      </c>
      <c r="L22" s="289">
        <f>+K22+J22+I22+H22</f>
        <v>9033443</v>
      </c>
    </row>
    <row r="23" spans="1:12">
      <c r="A23" s="295">
        <v>18</v>
      </c>
      <c r="B23" s="296" t="s">
        <v>28</v>
      </c>
      <c r="C23" s="297" t="s">
        <v>401</v>
      </c>
      <c r="D23" s="298">
        <v>42004</v>
      </c>
      <c r="E23" s="299" t="s">
        <v>87</v>
      </c>
      <c r="F23" s="300" t="s">
        <v>402</v>
      </c>
      <c r="G23" s="298">
        <v>42004</v>
      </c>
      <c r="H23" s="323">
        <v>1052164.52</v>
      </c>
      <c r="I23" s="323">
        <v>2271166.58</v>
      </c>
      <c r="J23" s="323">
        <v>1231351.68</v>
      </c>
      <c r="K23" s="323">
        <v>3089237.77</v>
      </c>
      <c r="L23" s="301">
        <v>7643920.54</v>
      </c>
    </row>
    <row r="24" spans="1:12">
      <c r="A24" s="133">
        <v>19</v>
      </c>
      <c r="B24" s="304" t="s">
        <v>29</v>
      </c>
      <c r="C24" s="305" t="s">
        <v>454</v>
      </c>
      <c r="D24" s="91">
        <v>42001</v>
      </c>
      <c r="E24" s="137" t="s">
        <v>87</v>
      </c>
      <c r="F24" s="93" t="s">
        <v>403</v>
      </c>
      <c r="G24" s="91">
        <v>42001</v>
      </c>
      <c r="H24" s="322">
        <v>2881677.21</v>
      </c>
      <c r="I24" s="322">
        <v>2395148.56</v>
      </c>
      <c r="J24" s="322">
        <v>3606368.1</v>
      </c>
      <c r="K24" s="322">
        <v>5138937.63</v>
      </c>
      <c r="L24" s="289">
        <f>+K24+J24+I24+H24</f>
        <v>14022131.5</v>
      </c>
    </row>
    <row r="25" spans="1:12">
      <c r="A25" s="295">
        <v>20</v>
      </c>
      <c r="B25" s="296" t="s">
        <v>30</v>
      </c>
      <c r="C25" s="297" t="s">
        <v>443</v>
      </c>
      <c r="D25" s="298">
        <v>41984</v>
      </c>
      <c r="E25" s="299" t="s">
        <v>87</v>
      </c>
      <c r="F25" s="300" t="s">
        <v>404</v>
      </c>
      <c r="G25" s="298">
        <v>41984</v>
      </c>
      <c r="H25" s="323">
        <v>6778211.2199999997</v>
      </c>
      <c r="I25" s="323">
        <v>9095443.0999999996</v>
      </c>
      <c r="J25" s="323">
        <v>9140403.5099999998</v>
      </c>
      <c r="K25" s="323">
        <v>16783151.41</v>
      </c>
      <c r="L25" s="301">
        <f>+K25+J25+I25+H25</f>
        <v>41797209.240000002</v>
      </c>
    </row>
    <row r="26" spans="1:12">
      <c r="A26" s="133">
        <v>21</v>
      </c>
      <c r="B26" s="304" t="s">
        <v>31</v>
      </c>
      <c r="C26" s="305" t="s">
        <v>444</v>
      </c>
      <c r="D26" s="91">
        <v>42000</v>
      </c>
      <c r="E26" s="137" t="s">
        <v>87</v>
      </c>
      <c r="F26" s="93" t="s">
        <v>405</v>
      </c>
      <c r="G26" s="91">
        <v>42000</v>
      </c>
      <c r="H26" s="322">
        <v>448855.71</v>
      </c>
      <c r="I26" s="322">
        <v>944127.34</v>
      </c>
      <c r="J26" s="322">
        <v>362297.79</v>
      </c>
      <c r="K26" s="322">
        <v>1666379.6</v>
      </c>
      <c r="L26" s="289">
        <f>+K26+J26+I26+H26</f>
        <v>3421660.44</v>
      </c>
    </row>
    <row r="27" spans="1:12">
      <c r="A27" s="295">
        <v>22</v>
      </c>
      <c r="B27" s="296" t="s">
        <v>278</v>
      </c>
      <c r="C27" s="297" t="s">
        <v>455</v>
      </c>
      <c r="D27" s="298">
        <v>41998</v>
      </c>
      <c r="E27" s="299" t="s">
        <v>87</v>
      </c>
      <c r="F27" s="300" t="s">
        <v>406</v>
      </c>
      <c r="G27" s="298">
        <v>41998</v>
      </c>
      <c r="H27" s="323">
        <v>239486.27</v>
      </c>
      <c r="I27" s="323">
        <v>385768.69</v>
      </c>
      <c r="J27" s="323">
        <v>81362.03</v>
      </c>
      <c r="K27" s="323">
        <v>345952.66</v>
      </c>
      <c r="L27" s="301">
        <v>1052569.6399999999</v>
      </c>
    </row>
    <row r="28" spans="1:12">
      <c r="A28" s="347">
        <v>23</v>
      </c>
      <c r="B28" s="348" t="s">
        <v>33</v>
      </c>
      <c r="C28" s="349" t="s">
        <v>407</v>
      </c>
      <c r="D28" s="91">
        <v>41990</v>
      </c>
      <c r="E28" s="350" t="s">
        <v>87</v>
      </c>
      <c r="F28" s="351" t="s">
        <v>408</v>
      </c>
      <c r="G28" s="334">
        <v>41990</v>
      </c>
      <c r="H28" s="333">
        <v>1829919.274</v>
      </c>
      <c r="I28" s="333">
        <v>3473110.5430000001</v>
      </c>
      <c r="J28" s="333">
        <v>3331453.2540000002</v>
      </c>
      <c r="K28" s="333">
        <v>5760912.983</v>
      </c>
      <c r="L28" s="333">
        <f>+K28+J28+I28+H28</f>
        <v>14395396.054</v>
      </c>
    </row>
    <row r="29" spans="1:12">
      <c r="A29" s="347"/>
      <c r="B29" s="348"/>
      <c r="C29" s="349"/>
      <c r="D29" s="91">
        <v>42004</v>
      </c>
      <c r="E29" s="350"/>
      <c r="F29" s="351"/>
      <c r="G29" s="334"/>
      <c r="H29" s="333"/>
      <c r="I29" s="333"/>
      <c r="J29" s="333"/>
      <c r="K29" s="333"/>
      <c r="L29" s="333"/>
    </row>
    <row r="30" spans="1:12">
      <c r="A30" s="295">
        <v>24</v>
      </c>
      <c r="B30" s="296" t="s">
        <v>34</v>
      </c>
      <c r="C30" s="297" t="s">
        <v>457</v>
      </c>
      <c r="D30" s="298">
        <v>42004</v>
      </c>
      <c r="E30" s="299" t="s">
        <v>87</v>
      </c>
      <c r="F30" s="300" t="s">
        <v>409</v>
      </c>
      <c r="G30" s="298">
        <v>42004</v>
      </c>
      <c r="H30" s="323">
        <v>864820.96</v>
      </c>
      <c r="I30" s="323">
        <v>4988921.67</v>
      </c>
      <c r="J30" s="323">
        <v>1420051.93</v>
      </c>
      <c r="K30" s="323">
        <v>2912013.56</v>
      </c>
      <c r="L30" s="301">
        <f>+K30+J30+H30+I30</f>
        <v>10185808.120000001</v>
      </c>
    </row>
    <row r="31" spans="1:12">
      <c r="A31" s="133">
        <v>25</v>
      </c>
      <c r="B31" s="304" t="s">
        <v>35</v>
      </c>
      <c r="C31" s="305" t="s">
        <v>445</v>
      </c>
      <c r="D31" s="91">
        <v>42001</v>
      </c>
      <c r="E31" s="137" t="s">
        <v>87</v>
      </c>
      <c r="F31" s="93" t="s">
        <v>190</v>
      </c>
      <c r="G31" s="91">
        <v>42001</v>
      </c>
      <c r="H31" s="322">
        <v>244221.72</v>
      </c>
      <c r="I31" s="322">
        <v>349815.41</v>
      </c>
      <c r="J31" s="322">
        <v>203753.95</v>
      </c>
      <c r="K31" s="322">
        <v>503555.53</v>
      </c>
      <c r="L31" s="289">
        <f>+K31+J31+I31+H31</f>
        <v>1301346.6099999999</v>
      </c>
    </row>
    <row r="32" spans="1:12">
      <c r="A32" s="295">
        <v>26</v>
      </c>
      <c r="B32" s="296" t="s">
        <v>36</v>
      </c>
      <c r="C32" s="297" t="s">
        <v>410</v>
      </c>
      <c r="D32" s="298">
        <v>42004</v>
      </c>
      <c r="E32" s="299" t="s">
        <v>87</v>
      </c>
      <c r="F32" s="300" t="s">
        <v>411</v>
      </c>
      <c r="G32" s="298">
        <v>42004</v>
      </c>
      <c r="H32" s="323">
        <v>132168.21</v>
      </c>
      <c r="I32" s="323">
        <v>199020.09</v>
      </c>
      <c r="J32" s="323">
        <v>129095.62</v>
      </c>
      <c r="K32" s="323">
        <v>129986.26</v>
      </c>
      <c r="L32" s="301">
        <f>+K32+J32+I32+H32</f>
        <v>590270.17999999993</v>
      </c>
    </row>
    <row r="33" spans="1:256">
      <c r="A33" s="133">
        <v>27</v>
      </c>
      <c r="B33" s="306" t="s">
        <v>37</v>
      </c>
      <c r="C33" s="305" t="s">
        <v>412</v>
      </c>
      <c r="D33" s="307">
        <v>42001</v>
      </c>
      <c r="E33" s="137" t="s">
        <v>87</v>
      </c>
      <c r="F33" s="93" t="s">
        <v>214</v>
      </c>
      <c r="G33" s="307">
        <v>42001</v>
      </c>
      <c r="H33" s="322">
        <v>1473379.45</v>
      </c>
      <c r="I33" s="322">
        <v>4816001.63</v>
      </c>
      <c r="J33" s="322">
        <v>1299084.6399999999</v>
      </c>
      <c r="K33" s="322">
        <v>2443635.48</v>
      </c>
      <c r="L33" s="289">
        <v>10032101.189999999</v>
      </c>
    </row>
    <row r="34" spans="1:256">
      <c r="A34" s="295">
        <v>28</v>
      </c>
      <c r="B34" s="296" t="s">
        <v>38</v>
      </c>
      <c r="C34" s="297" t="s">
        <v>446</v>
      </c>
      <c r="D34" s="298">
        <v>42003</v>
      </c>
      <c r="E34" s="299" t="s">
        <v>87</v>
      </c>
      <c r="F34" s="300" t="s">
        <v>413</v>
      </c>
      <c r="G34" s="298">
        <v>42003</v>
      </c>
      <c r="H34" s="323">
        <v>97321.66</v>
      </c>
      <c r="I34" s="323">
        <v>321998.32</v>
      </c>
      <c r="J34" s="323">
        <v>243649</v>
      </c>
      <c r="K34" s="323">
        <v>1339508.6200000001</v>
      </c>
      <c r="L34" s="301">
        <f>+K34+J34+I34+H34</f>
        <v>2002477.6</v>
      </c>
    </row>
    <row r="35" spans="1:256">
      <c r="A35" s="133">
        <v>29</v>
      </c>
      <c r="B35" s="304" t="s">
        <v>39</v>
      </c>
      <c r="C35" s="305" t="s">
        <v>456</v>
      </c>
      <c r="D35" s="91">
        <v>42004</v>
      </c>
      <c r="E35" s="137" t="s">
        <v>87</v>
      </c>
      <c r="F35" s="93" t="s">
        <v>414</v>
      </c>
      <c r="G35" s="91">
        <v>42004</v>
      </c>
      <c r="H35" s="322">
        <v>2455753.2599999998</v>
      </c>
      <c r="I35" s="322">
        <v>5952664.29</v>
      </c>
      <c r="J35" s="322">
        <v>11127428.42</v>
      </c>
      <c r="K35" s="322">
        <v>16650152.050000001</v>
      </c>
      <c r="L35" s="289">
        <f>+K35+J35+I35+H35</f>
        <v>36185998.019999996</v>
      </c>
    </row>
    <row r="36" spans="1:256">
      <c r="A36" s="295">
        <v>30</v>
      </c>
      <c r="B36" s="296" t="s">
        <v>40</v>
      </c>
      <c r="C36" s="297" t="s">
        <v>415</v>
      </c>
      <c r="D36" s="298">
        <v>41963</v>
      </c>
      <c r="E36" s="299" t="s">
        <v>87</v>
      </c>
      <c r="F36" s="300" t="s">
        <v>416</v>
      </c>
      <c r="G36" s="298">
        <v>41963</v>
      </c>
      <c r="H36" s="323">
        <v>5263263.74</v>
      </c>
      <c r="I36" s="323">
        <v>10228056.720000001</v>
      </c>
      <c r="J36" s="323">
        <v>12473458.73</v>
      </c>
      <c r="K36" s="323">
        <v>28351914.18</v>
      </c>
      <c r="L36" s="301">
        <v>56316693.359999999</v>
      </c>
    </row>
    <row r="37" spans="1:256">
      <c r="A37" s="133">
        <v>31</v>
      </c>
      <c r="B37" s="304" t="s">
        <v>47</v>
      </c>
      <c r="C37" s="305">
        <v>279</v>
      </c>
      <c r="D37" s="91">
        <v>42001</v>
      </c>
      <c r="E37" s="137" t="s">
        <v>87</v>
      </c>
      <c r="F37" s="93" t="s">
        <v>450</v>
      </c>
      <c r="G37" s="91">
        <v>42001</v>
      </c>
      <c r="H37" s="322">
        <v>2928191.51</v>
      </c>
      <c r="I37" s="322">
        <v>17241781.84</v>
      </c>
      <c r="J37" s="322">
        <v>5951052.8700000001</v>
      </c>
      <c r="K37" s="322">
        <v>6133696.9699999997</v>
      </c>
      <c r="L37" s="303">
        <f>+K37+J37+I37+H37</f>
        <v>32254723.189999998</v>
      </c>
    </row>
    <row r="38" spans="1:256">
      <c r="A38" s="295">
        <v>32</v>
      </c>
      <c r="B38" s="296" t="s">
        <v>48</v>
      </c>
      <c r="C38" s="297" t="s">
        <v>427</v>
      </c>
      <c r="D38" s="298">
        <v>42003</v>
      </c>
      <c r="E38" s="299" t="s">
        <v>87</v>
      </c>
      <c r="F38" s="300" t="s">
        <v>428</v>
      </c>
      <c r="G38" s="298">
        <v>42003</v>
      </c>
      <c r="H38" s="323">
        <v>0</v>
      </c>
      <c r="I38" s="323">
        <v>8210523.1799999997</v>
      </c>
      <c r="J38" s="323">
        <v>3029913.58</v>
      </c>
      <c r="K38" s="323">
        <v>2220345.67</v>
      </c>
      <c r="L38" s="301">
        <f>+K38+J38+I38</f>
        <v>13460782.43</v>
      </c>
    </row>
    <row r="39" spans="1:256">
      <c r="A39" s="133">
        <v>33</v>
      </c>
      <c r="B39" s="304" t="s">
        <v>41</v>
      </c>
      <c r="C39" s="305" t="s">
        <v>417</v>
      </c>
      <c r="D39" s="307">
        <v>42004</v>
      </c>
      <c r="E39" s="137" t="s">
        <v>87</v>
      </c>
      <c r="F39" s="93" t="s">
        <v>418</v>
      </c>
      <c r="G39" s="307">
        <v>42004</v>
      </c>
      <c r="H39" s="322">
        <v>1160178.33</v>
      </c>
      <c r="I39" s="322">
        <v>2242813.04</v>
      </c>
      <c r="J39" s="322">
        <v>2100623.15</v>
      </c>
      <c r="K39" s="322">
        <v>1594988.85</v>
      </c>
      <c r="L39" s="289">
        <f>+K39+I39+J39+H39</f>
        <v>7098603.3700000001</v>
      </c>
      <c r="M39" s="308"/>
      <c r="N39" s="308"/>
      <c r="O39" s="308"/>
      <c r="P39" s="308"/>
      <c r="Q39" s="308"/>
      <c r="R39" s="308"/>
      <c r="S39" s="308"/>
      <c r="T39" s="308"/>
      <c r="U39" s="308"/>
      <c r="V39" s="308"/>
      <c r="W39" s="308"/>
      <c r="X39" s="308"/>
      <c r="Y39" s="308"/>
      <c r="Z39" s="308"/>
      <c r="AA39" s="308"/>
      <c r="AB39" s="308"/>
      <c r="AC39" s="308"/>
      <c r="AD39" s="308"/>
      <c r="AE39" s="308"/>
      <c r="AF39" s="308"/>
      <c r="AG39" s="308"/>
      <c r="AH39" s="308"/>
      <c r="AI39" s="308"/>
      <c r="AJ39" s="308"/>
      <c r="AK39" s="308"/>
      <c r="AL39" s="308"/>
      <c r="AM39" s="308"/>
      <c r="AN39" s="308"/>
      <c r="AO39" s="308"/>
      <c r="AP39" s="308"/>
      <c r="AQ39" s="308"/>
      <c r="AR39" s="308"/>
      <c r="AS39" s="308"/>
      <c r="AT39" s="308"/>
      <c r="AU39" s="308"/>
      <c r="AV39" s="308"/>
      <c r="AW39" s="308"/>
      <c r="AX39" s="308"/>
      <c r="AY39" s="308"/>
      <c r="AZ39" s="308"/>
      <c r="BA39" s="308"/>
      <c r="BB39" s="308"/>
      <c r="BC39" s="308"/>
      <c r="BD39" s="308"/>
      <c r="BE39" s="308"/>
      <c r="BF39" s="308"/>
      <c r="BG39" s="308"/>
      <c r="BH39" s="308"/>
      <c r="BI39" s="308"/>
      <c r="BJ39" s="308"/>
      <c r="BK39" s="308"/>
      <c r="BL39" s="308"/>
      <c r="BM39" s="308"/>
      <c r="BN39" s="308"/>
      <c r="BO39" s="308"/>
      <c r="BP39" s="308"/>
      <c r="BQ39" s="308"/>
      <c r="BR39" s="308"/>
      <c r="BS39" s="308"/>
      <c r="BT39" s="308"/>
      <c r="BU39" s="308"/>
      <c r="BV39" s="308"/>
      <c r="BW39" s="308"/>
      <c r="BX39" s="308"/>
      <c r="BY39" s="308"/>
      <c r="BZ39" s="308"/>
      <c r="CA39" s="308"/>
      <c r="CB39" s="308"/>
      <c r="CC39" s="308"/>
      <c r="CD39" s="308"/>
      <c r="CE39" s="308"/>
      <c r="CF39" s="308"/>
      <c r="CG39" s="308"/>
      <c r="CH39" s="308"/>
      <c r="CI39" s="308"/>
      <c r="CJ39" s="308"/>
      <c r="CK39" s="308"/>
      <c r="CL39" s="308"/>
      <c r="CM39" s="308"/>
      <c r="CN39" s="308"/>
      <c r="CO39" s="308"/>
      <c r="CP39" s="308"/>
      <c r="CQ39" s="308"/>
      <c r="CR39" s="308"/>
      <c r="CS39" s="308"/>
      <c r="CT39" s="308"/>
      <c r="CU39" s="308"/>
      <c r="CV39" s="308"/>
      <c r="CW39" s="308"/>
      <c r="CX39" s="308"/>
      <c r="CY39" s="308"/>
      <c r="CZ39" s="308"/>
      <c r="DA39" s="308"/>
      <c r="DB39" s="308"/>
      <c r="DC39" s="308"/>
      <c r="DD39" s="308"/>
      <c r="DE39" s="308"/>
      <c r="DF39" s="308"/>
      <c r="DG39" s="308"/>
      <c r="DH39" s="308"/>
      <c r="DI39" s="308"/>
      <c r="DJ39" s="308"/>
      <c r="DK39" s="308"/>
      <c r="DL39" s="308"/>
      <c r="DM39" s="308"/>
      <c r="DN39" s="308"/>
      <c r="DO39" s="308"/>
      <c r="DP39" s="308"/>
      <c r="DQ39" s="308"/>
      <c r="DR39" s="308"/>
      <c r="DS39" s="308"/>
      <c r="DT39" s="308"/>
      <c r="DU39" s="308"/>
      <c r="DV39" s="308"/>
      <c r="DW39" s="308"/>
      <c r="DX39" s="308"/>
      <c r="DY39" s="308"/>
      <c r="DZ39" s="308"/>
      <c r="EA39" s="308"/>
      <c r="EB39" s="308"/>
      <c r="EC39" s="308"/>
      <c r="ED39" s="308"/>
      <c r="EE39" s="308"/>
      <c r="EF39" s="308"/>
      <c r="EG39" s="308"/>
      <c r="EH39" s="308"/>
      <c r="EI39" s="308"/>
      <c r="EJ39" s="308"/>
      <c r="EK39" s="308"/>
      <c r="EL39" s="308"/>
      <c r="EM39" s="308"/>
      <c r="EN39" s="308"/>
      <c r="EO39" s="308"/>
      <c r="EP39" s="308"/>
      <c r="EQ39" s="308"/>
      <c r="ER39" s="308"/>
      <c r="ES39" s="308"/>
      <c r="ET39" s="308"/>
      <c r="EU39" s="308"/>
      <c r="EV39" s="308"/>
      <c r="EW39" s="308"/>
      <c r="EX39" s="308"/>
      <c r="EY39" s="308"/>
      <c r="EZ39" s="308"/>
      <c r="FA39" s="308"/>
      <c r="FB39" s="308"/>
      <c r="FC39" s="308"/>
      <c r="FD39" s="308"/>
      <c r="FE39" s="308"/>
      <c r="FF39" s="308"/>
      <c r="FG39" s="308"/>
      <c r="FH39" s="308"/>
      <c r="FI39" s="308"/>
      <c r="FJ39" s="308"/>
      <c r="FK39" s="308"/>
      <c r="FL39" s="308"/>
      <c r="FM39" s="308"/>
      <c r="FN39" s="308"/>
      <c r="FO39" s="308"/>
      <c r="FP39" s="308"/>
      <c r="FQ39" s="308"/>
      <c r="FR39" s="308"/>
      <c r="FS39" s="308"/>
      <c r="FT39" s="308"/>
      <c r="FU39" s="308"/>
      <c r="FV39" s="308"/>
      <c r="FW39" s="308"/>
      <c r="FX39" s="308"/>
      <c r="FY39" s="308"/>
      <c r="FZ39" s="308"/>
      <c r="GA39" s="308"/>
      <c r="GB39" s="308"/>
      <c r="GC39" s="308"/>
      <c r="GD39" s="308"/>
      <c r="GE39" s="308"/>
      <c r="GF39" s="308"/>
      <c r="GG39" s="308"/>
      <c r="GH39" s="308"/>
      <c r="GI39" s="308"/>
      <c r="GJ39" s="308"/>
      <c r="GK39" s="308"/>
      <c r="GL39" s="308"/>
      <c r="GM39" s="308"/>
      <c r="GN39" s="308"/>
      <c r="GO39" s="308"/>
      <c r="GP39" s="308"/>
      <c r="GQ39" s="308"/>
      <c r="GR39" s="308"/>
      <c r="GS39" s="308"/>
      <c r="GT39" s="308"/>
      <c r="GU39" s="308"/>
      <c r="GV39" s="308"/>
      <c r="GW39" s="308"/>
      <c r="GX39" s="308"/>
      <c r="GY39" s="308"/>
      <c r="GZ39" s="308"/>
      <c r="HA39" s="308"/>
      <c r="HB39" s="308"/>
      <c r="HC39" s="308"/>
      <c r="HD39" s="308"/>
      <c r="HE39" s="308"/>
      <c r="HF39" s="308"/>
      <c r="HG39" s="308"/>
      <c r="HH39" s="308"/>
      <c r="HI39" s="308"/>
      <c r="HJ39" s="308"/>
      <c r="HK39" s="308"/>
      <c r="HL39" s="308"/>
      <c r="HM39" s="308"/>
      <c r="HN39" s="308"/>
      <c r="HO39" s="308"/>
      <c r="HP39" s="308"/>
      <c r="HQ39" s="308"/>
      <c r="HR39" s="308"/>
      <c r="HS39" s="308"/>
      <c r="HT39" s="308"/>
      <c r="HU39" s="308"/>
      <c r="HV39" s="308"/>
      <c r="HW39" s="308"/>
      <c r="HX39" s="308"/>
      <c r="HY39" s="308"/>
      <c r="HZ39" s="308"/>
      <c r="IA39" s="308"/>
      <c r="IB39" s="308"/>
      <c r="IC39" s="308"/>
      <c r="ID39" s="308"/>
      <c r="IE39" s="308"/>
      <c r="IF39" s="308"/>
      <c r="IG39" s="308"/>
      <c r="IH39" s="308"/>
      <c r="II39" s="308"/>
      <c r="IJ39" s="308"/>
      <c r="IK39" s="308"/>
      <c r="IL39" s="308"/>
      <c r="IM39" s="308"/>
      <c r="IN39" s="308"/>
      <c r="IO39" s="308"/>
      <c r="IP39" s="308"/>
      <c r="IQ39" s="308"/>
      <c r="IR39" s="308"/>
      <c r="IS39" s="308"/>
      <c r="IT39" s="308"/>
      <c r="IU39" s="308"/>
      <c r="IV39" s="308"/>
    </row>
    <row r="40" spans="1:256">
      <c r="A40" s="295">
        <v>34</v>
      </c>
      <c r="B40" s="296" t="s">
        <v>42</v>
      </c>
      <c r="C40" s="297" t="s">
        <v>419</v>
      </c>
      <c r="D40" s="298">
        <v>41992</v>
      </c>
      <c r="E40" s="299" t="s">
        <v>87</v>
      </c>
      <c r="F40" s="300" t="s">
        <v>420</v>
      </c>
      <c r="G40" s="298">
        <v>41992</v>
      </c>
      <c r="H40" s="323">
        <v>937055.11</v>
      </c>
      <c r="I40" s="323">
        <v>14515381.35</v>
      </c>
      <c r="J40" s="323">
        <v>5188854.68</v>
      </c>
      <c r="K40" s="323">
        <v>6617136.8700000001</v>
      </c>
      <c r="L40" s="301">
        <f>+K40+I40+J40+H40</f>
        <v>27258428.009999998</v>
      </c>
    </row>
    <row r="41" spans="1:256">
      <c r="A41" s="133">
        <v>35</v>
      </c>
      <c r="B41" s="304" t="s">
        <v>43</v>
      </c>
      <c r="C41" s="305" t="s">
        <v>435</v>
      </c>
      <c r="D41" s="91">
        <v>42004</v>
      </c>
      <c r="E41" s="137" t="s">
        <v>87</v>
      </c>
      <c r="F41" s="93" t="s">
        <v>447</v>
      </c>
      <c r="G41" s="91">
        <v>42004</v>
      </c>
      <c r="H41" s="322">
        <v>2659344.96</v>
      </c>
      <c r="I41" s="322">
        <v>9589099.8800000008</v>
      </c>
      <c r="J41" s="322">
        <v>11047216.960000001</v>
      </c>
      <c r="K41" s="322">
        <v>12947577.630000001</v>
      </c>
      <c r="L41" s="289">
        <f>+K41+J41+I41+H41</f>
        <v>36243239.430000007</v>
      </c>
    </row>
    <row r="42" spans="1:256">
      <c r="A42" s="295">
        <v>36</v>
      </c>
      <c r="B42" s="296" t="s">
        <v>44</v>
      </c>
      <c r="C42" s="297" t="s">
        <v>448</v>
      </c>
      <c r="D42" s="298">
        <v>42004</v>
      </c>
      <c r="E42" s="299" t="s">
        <v>87</v>
      </c>
      <c r="F42" s="300" t="s">
        <v>421</v>
      </c>
      <c r="G42" s="298">
        <v>42004</v>
      </c>
      <c r="H42" s="323">
        <v>1410012.42</v>
      </c>
      <c r="I42" s="323">
        <v>6182483.6900000004</v>
      </c>
      <c r="J42" s="323">
        <v>2744302.05</v>
      </c>
      <c r="K42" s="323">
        <v>5538775.0700000003</v>
      </c>
      <c r="L42" s="301">
        <f>+K42+I42+J42+H42</f>
        <v>15875573.230000002</v>
      </c>
    </row>
    <row r="43" spans="1:256">
      <c r="A43" s="133">
        <v>37</v>
      </c>
      <c r="B43" s="309" t="s">
        <v>147</v>
      </c>
      <c r="C43" s="310" t="s">
        <v>422</v>
      </c>
      <c r="D43" s="136">
        <v>42004</v>
      </c>
      <c r="E43" s="137" t="s">
        <v>87</v>
      </c>
      <c r="F43" s="138" t="s">
        <v>423</v>
      </c>
      <c r="G43" s="47">
        <v>42004</v>
      </c>
      <c r="H43" s="322">
        <v>215612.96</v>
      </c>
      <c r="I43" s="322">
        <v>222792.15</v>
      </c>
      <c r="J43" s="322">
        <v>382009.38</v>
      </c>
      <c r="K43" s="322">
        <v>550616.68000000005</v>
      </c>
      <c r="L43" s="289">
        <f>+K43+J43+I43+H43</f>
        <v>1371031.17</v>
      </c>
    </row>
    <row r="44" spans="1:256">
      <c r="A44" s="295">
        <v>38</v>
      </c>
      <c r="B44" s="296" t="s">
        <v>45</v>
      </c>
      <c r="C44" s="297" t="s">
        <v>434</v>
      </c>
      <c r="D44" s="298">
        <v>42005</v>
      </c>
      <c r="E44" s="299" t="s">
        <v>87</v>
      </c>
      <c r="F44" s="300" t="s">
        <v>449</v>
      </c>
      <c r="G44" s="298">
        <v>42005</v>
      </c>
      <c r="H44" s="323">
        <v>147111.9</v>
      </c>
      <c r="I44" s="323">
        <v>213138.3</v>
      </c>
      <c r="J44" s="323">
        <v>188660.75</v>
      </c>
      <c r="K44" s="323">
        <v>307607.33</v>
      </c>
      <c r="L44" s="301">
        <f>+K44+J44+I44+H44</f>
        <v>856518.28</v>
      </c>
    </row>
    <row r="45" spans="1:256">
      <c r="A45" s="133">
        <v>39</v>
      </c>
      <c r="B45" s="304" t="s">
        <v>46</v>
      </c>
      <c r="C45" s="305" t="s">
        <v>424</v>
      </c>
      <c r="D45" s="91">
        <v>42004</v>
      </c>
      <c r="E45" s="137" t="s">
        <v>87</v>
      </c>
      <c r="F45" s="93" t="s">
        <v>425</v>
      </c>
      <c r="G45" s="91">
        <v>42004</v>
      </c>
      <c r="H45" s="322">
        <v>6344331.4100000001</v>
      </c>
      <c r="I45" s="322">
        <v>18523998.859999999</v>
      </c>
      <c r="J45" s="322">
        <v>26848644.309999999</v>
      </c>
      <c r="K45" s="322">
        <v>28705132.050000001</v>
      </c>
      <c r="L45" s="289">
        <f>+K45+I45+J45+H45</f>
        <v>80422106.629999995</v>
      </c>
    </row>
    <row r="46" spans="1:256">
      <c r="A46" s="295">
        <v>40</v>
      </c>
      <c r="B46" s="296" t="s">
        <v>49</v>
      </c>
      <c r="C46" s="297" t="s">
        <v>429</v>
      </c>
      <c r="D46" s="298">
        <v>42004</v>
      </c>
      <c r="E46" s="299" t="s">
        <v>87</v>
      </c>
      <c r="F46" s="300" t="s">
        <v>430</v>
      </c>
      <c r="G46" s="298">
        <v>42004</v>
      </c>
      <c r="H46" s="323">
        <v>3183464.42</v>
      </c>
      <c r="I46" s="323">
        <v>3922263.7</v>
      </c>
      <c r="J46" s="323">
        <v>3962704.57</v>
      </c>
      <c r="K46" s="323">
        <v>5110207.01</v>
      </c>
      <c r="L46" s="301">
        <v>16178639.689999999</v>
      </c>
    </row>
    <row r="47" spans="1:256">
      <c r="A47" s="133">
        <v>41</v>
      </c>
      <c r="B47" s="311" t="s">
        <v>280</v>
      </c>
      <c r="C47" s="293" t="s">
        <v>451</v>
      </c>
      <c r="D47" s="312">
        <v>42001</v>
      </c>
      <c r="E47" s="294" t="s">
        <v>87</v>
      </c>
      <c r="F47" s="124" t="s">
        <v>431</v>
      </c>
      <c r="G47" s="312">
        <v>42001</v>
      </c>
      <c r="H47" s="322">
        <v>0</v>
      </c>
      <c r="I47" s="289">
        <v>11036445.699999999</v>
      </c>
      <c r="J47" s="289">
        <v>2123008.4700000002</v>
      </c>
      <c r="K47" s="289">
        <v>2921653.8</v>
      </c>
      <c r="L47" s="289">
        <f>+K47+I47+J47</f>
        <v>16081107.970000001</v>
      </c>
    </row>
    <row r="48" spans="1:256">
      <c r="A48" s="295">
        <v>42</v>
      </c>
      <c r="B48" s="296" t="s">
        <v>51</v>
      </c>
      <c r="C48" s="297" t="s">
        <v>432</v>
      </c>
      <c r="D48" s="298">
        <v>42004</v>
      </c>
      <c r="E48" s="299" t="s">
        <v>87</v>
      </c>
      <c r="F48" s="300" t="s">
        <v>426</v>
      </c>
      <c r="G48" s="298">
        <v>42004</v>
      </c>
      <c r="H48" s="323">
        <v>684134.68</v>
      </c>
      <c r="I48" s="323">
        <v>6521446.3700000001</v>
      </c>
      <c r="J48" s="323">
        <v>1305907</v>
      </c>
      <c r="K48" s="323">
        <v>1464936.49</v>
      </c>
      <c r="L48" s="301">
        <f>+K48+I48+J48+H48</f>
        <v>9976424.5399999991</v>
      </c>
    </row>
    <row r="49" spans="1:12">
      <c r="A49" s="133">
        <v>43</v>
      </c>
      <c r="B49" s="311" t="s">
        <v>52</v>
      </c>
      <c r="C49" s="293">
        <v>1835</v>
      </c>
      <c r="D49" s="313">
        <v>41997</v>
      </c>
      <c r="E49" s="294" t="s">
        <v>146</v>
      </c>
      <c r="F49" s="21" t="s">
        <v>134</v>
      </c>
      <c r="G49" s="294" t="s">
        <v>134</v>
      </c>
      <c r="H49" s="322">
        <v>208663.32</v>
      </c>
      <c r="I49" s="322">
        <v>500479.8</v>
      </c>
      <c r="J49" s="322">
        <v>119080.52</v>
      </c>
      <c r="K49" s="322">
        <v>450860.16</v>
      </c>
      <c r="L49" s="289">
        <f>+K49+J49+I49+H49</f>
        <v>1279083.8</v>
      </c>
    </row>
    <row r="50" spans="1:12">
      <c r="A50" s="137"/>
      <c r="B50" s="314"/>
      <c r="C50" s="315"/>
      <c r="D50" s="316"/>
      <c r="E50" s="133"/>
      <c r="F50" s="88"/>
    </row>
    <row r="51" spans="1:12">
      <c r="A51" s="342"/>
      <c r="B51" s="342"/>
      <c r="C51" s="342"/>
      <c r="D51" s="342"/>
      <c r="E51" s="342"/>
      <c r="F51" s="342"/>
    </row>
    <row r="52" spans="1:12">
      <c r="A52" s="342" t="s">
        <v>55</v>
      </c>
      <c r="B52" s="342"/>
      <c r="C52" s="342"/>
      <c r="D52" s="342"/>
      <c r="E52" s="342"/>
      <c r="F52" s="342"/>
    </row>
    <row r="53" spans="1:12">
      <c r="A53" s="342" t="s">
        <v>53</v>
      </c>
      <c r="B53" s="342"/>
      <c r="C53" s="342"/>
      <c r="D53" s="342"/>
      <c r="G53" s="318"/>
    </row>
    <row r="54" spans="1:12">
      <c r="A54" s="352" t="s">
        <v>463</v>
      </c>
      <c r="B54" s="352"/>
      <c r="G54" s="318"/>
    </row>
    <row r="55" spans="1:12">
      <c r="A55" s="342"/>
      <c r="B55" s="342"/>
      <c r="C55" s="342"/>
      <c r="D55" s="342"/>
      <c r="E55" s="342"/>
      <c r="F55" s="342"/>
      <c r="G55" s="342"/>
    </row>
    <row r="56" spans="1:12">
      <c r="A56" s="342"/>
      <c r="B56" s="342"/>
      <c r="C56" s="342"/>
      <c r="D56" s="342"/>
      <c r="E56" s="342"/>
      <c r="F56" s="342"/>
      <c r="G56" s="342"/>
      <c r="H56" s="342"/>
    </row>
    <row r="57" spans="1:12">
      <c r="A57" s="342"/>
      <c r="B57" s="342"/>
      <c r="C57" s="342"/>
      <c r="D57" s="342"/>
      <c r="E57" s="342"/>
      <c r="F57" s="342"/>
      <c r="G57" s="342"/>
      <c r="H57" s="342"/>
    </row>
    <row r="58" spans="1:12">
      <c r="A58" s="94"/>
      <c r="B58" s="94"/>
      <c r="C58" s="94"/>
      <c r="E58" s="321"/>
    </row>
  </sheetData>
  <mergeCells count="38">
    <mergeCell ref="A55:G55"/>
    <mergeCell ref="A56:H56"/>
    <mergeCell ref="A57:H57"/>
    <mergeCell ref="A52:F52"/>
    <mergeCell ref="A53:D53"/>
    <mergeCell ref="A54:B54"/>
    <mergeCell ref="I11:I12"/>
    <mergeCell ref="J11:J12"/>
    <mergeCell ref="K11:K12"/>
    <mergeCell ref="L11:L12"/>
    <mergeCell ref="A51:F51"/>
    <mergeCell ref="A11:A12"/>
    <mergeCell ref="B11:B12"/>
    <mergeCell ref="D11:D12"/>
    <mergeCell ref="E11:E12"/>
    <mergeCell ref="G11:G12"/>
    <mergeCell ref="H11:H12"/>
    <mergeCell ref="A28:A29"/>
    <mergeCell ref="B28:B29"/>
    <mergeCell ref="C28:C29"/>
    <mergeCell ref="E28:E29"/>
    <mergeCell ref="F28:F29"/>
    <mergeCell ref="A1:L1"/>
    <mergeCell ref="A2:L2"/>
    <mergeCell ref="A3:A4"/>
    <mergeCell ref="B3:B4"/>
    <mergeCell ref="C3:C4"/>
    <mergeCell ref="D3:D4"/>
    <mergeCell ref="E3:E4"/>
    <mergeCell ref="F3:F4"/>
    <mergeCell ref="G3:G4"/>
    <mergeCell ref="H3:L3"/>
    <mergeCell ref="L28:L29"/>
    <mergeCell ref="G28:G29"/>
    <mergeCell ref="H28:H29"/>
    <mergeCell ref="I28:I29"/>
    <mergeCell ref="J28:J29"/>
    <mergeCell ref="K28:K29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2014- 9 muni</vt:lpstr>
      <vt:lpstr>2013-2014 final</vt:lpstr>
      <vt:lpstr>2013-2014 (1)</vt:lpstr>
      <vt:lpstr>2012-2013</vt:lpstr>
      <vt:lpstr>Hoja2</vt:lpstr>
      <vt:lpstr>2014-2015</vt:lpstr>
      <vt:lpstr>Cuadro simple</vt:lpstr>
      <vt:lpstr>'2012-2013'!Área_de_impresión</vt:lpstr>
      <vt:lpstr>'2013-2014 (1)'!Área_de_impresión</vt:lpstr>
      <vt:lpstr>'2013-2014 final'!Área_de_impresión</vt:lpstr>
      <vt:lpstr>'2014- 9 muni'!Área_de_impresión</vt:lpstr>
      <vt:lpstr>'Cuadro simple'!Área_de_impresión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2012-01-05T20:58:35Z</cp:lastPrinted>
  <dcterms:created xsi:type="dcterms:W3CDTF">2011-12-28T15:02:20Z</dcterms:created>
  <dcterms:modified xsi:type="dcterms:W3CDTF">2015-01-12T20:00:01Z</dcterms:modified>
</cp:coreProperties>
</file>