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20" yWindow="360" windowWidth="11595" windowHeight="5595" firstSheet="6" activeTab="6"/>
  </bookViews>
  <sheets>
    <sheet name="2014- 9 muni" sheetId="5" state="hidden" r:id="rId1"/>
    <sheet name="2013-2014 final" sheetId="4" state="hidden" r:id="rId2"/>
    <sheet name="2013-2014 (1)" sheetId="3" state="hidden" r:id="rId3"/>
    <sheet name="2012-2013" sheetId="1" state="hidden" r:id="rId4"/>
    <sheet name="Hoja2" sheetId="2" state="hidden" r:id="rId5"/>
    <sheet name="2014-2015" sheetId="6" state="hidden" r:id="rId6"/>
    <sheet name="ARB2016" sheetId="10" r:id="rId7"/>
  </sheets>
  <definedNames>
    <definedName name="_xlnm._FilterDatabase" localSheetId="2" hidden="1">'2013-2014 (1)'!$A$7:$X$50</definedName>
    <definedName name="_xlnm._FilterDatabase" localSheetId="1" hidden="1">'2013-2014 final'!$A$5:$X$48</definedName>
    <definedName name="_xlnm._FilterDatabase" localSheetId="0" hidden="1">'2014- 9 muni'!$A$7:$X$16</definedName>
    <definedName name="_xlnm.Print_Area" localSheetId="3">'2012-2013'!$A$1:$L$58</definedName>
    <definedName name="_xlnm.Print_Area" localSheetId="2">'2013-2014 (1)'!$A$1:$L$51</definedName>
    <definedName name="_xlnm.Print_Area" localSheetId="1">'2013-2014 final'!$A$1:$L$49</definedName>
    <definedName name="_xlnm.Print_Area" localSheetId="0">'2014- 9 muni'!$A$1:$L$17</definedName>
    <definedName name="_xlnm.Print_Area" localSheetId="6">'ARB2016'!$A$1:$L$53</definedName>
  </definedNames>
  <calcPr calcId="145621"/>
</workbook>
</file>

<file path=xl/calcChain.xml><?xml version="1.0" encoding="utf-8"?>
<calcChain xmlns="http://schemas.openxmlformats.org/spreadsheetml/2006/main">
  <c r="L40" i="10" l="1"/>
  <c r="L43" i="10"/>
  <c r="L41" i="10"/>
  <c r="L44" i="10"/>
  <c r="L34" i="10"/>
  <c r="L24" i="10"/>
  <c r="L8" i="10"/>
  <c r="L19" i="10"/>
  <c r="I29" i="10"/>
  <c r="L20" i="10"/>
  <c r="L31" i="10"/>
  <c r="L7" i="10" l="1"/>
  <c r="L23" i="10" l="1"/>
  <c r="H30" i="10"/>
  <c r="I41" i="10"/>
  <c r="L22" i="10" l="1"/>
  <c r="L26" i="10"/>
  <c r="L6" i="10" l="1"/>
  <c r="L5" i="10"/>
  <c r="L14" i="10"/>
  <c r="L46" i="10"/>
  <c r="L25" i="10"/>
  <c r="L11" i="10"/>
  <c r="L42" i="10" l="1"/>
  <c r="L45" i="10"/>
  <c r="L21" i="10"/>
  <c r="L36" i="10"/>
  <c r="L35" i="10"/>
  <c r="L39" i="10"/>
  <c r="L38" i="10"/>
  <c r="L37" i="10"/>
  <c r="L33" i="10"/>
  <c r="L32" i="10"/>
  <c r="L30" i="10"/>
  <c r="L29" i="10"/>
  <c r="L28" i="10"/>
  <c r="L27" i="10"/>
  <c r="L18" i="10"/>
  <c r="L17" i="10"/>
  <c r="L16" i="10"/>
  <c r="L15" i="10"/>
  <c r="L13" i="10"/>
  <c r="L12" i="10"/>
  <c r="L10" i="10"/>
  <c r="L9" i="10"/>
  <c r="Q18" i="6"/>
  <c r="Q33" i="6"/>
  <c r="Q43" i="6"/>
  <c r="Q27" i="6"/>
  <c r="Q37" i="6"/>
  <c r="Q20" i="6"/>
  <c r="Q42" i="6"/>
  <c r="R42" i="6" s="1"/>
  <c r="Q6" i="6"/>
  <c r="Q45" i="6"/>
  <c r="Q32" i="6"/>
  <c r="Q14" i="6"/>
  <c r="Q28" i="6"/>
  <c r="Q30" i="6"/>
  <c r="Q29" i="6"/>
  <c r="Q38" i="6"/>
  <c r="L48" i="6"/>
  <c r="L47" i="6"/>
  <c r="L46" i="6"/>
  <c r="L45" i="6"/>
  <c r="R45" i="6"/>
  <c r="L44" i="6"/>
  <c r="L43" i="6"/>
  <c r="L42" i="6"/>
  <c r="L41" i="6"/>
  <c r="L40" i="6"/>
  <c r="L39" i="6"/>
  <c r="L38" i="6"/>
  <c r="R38" i="6" s="1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R20" i="6" s="1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V48" i="6"/>
  <c r="U48" i="6"/>
  <c r="T48" i="6"/>
  <c r="S48" i="6"/>
  <c r="Q48" i="6"/>
  <c r="R48" i="6" s="1"/>
  <c r="V47" i="6"/>
  <c r="U47" i="6"/>
  <c r="T47" i="6"/>
  <c r="S47" i="6"/>
  <c r="Q47" i="6"/>
  <c r="V46" i="6"/>
  <c r="U46" i="6"/>
  <c r="T46" i="6"/>
  <c r="Q46" i="6"/>
  <c r="V45" i="6"/>
  <c r="U45" i="6"/>
  <c r="T45" i="6"/>
  <c r="S45" i="6"/>
  <c r="V44" i="6"/>
  <c r="U44" i="6"/>
  <c r="T44" i="6"/>
  <c r="Q44" i="6"/>
  <c r="R44" i="6" s="1"/>
  <c r="V43" i="6"/>
  <c r="U43" i="6"/>
  <c r="T43" i="6"/>
  <c r="S43" i="6"/>
  <c r="V42" i="6"/>
  <c r="U42" i="6"/>
  <c r="T42" i="6"/>
  <c r="S42" i="6"/>
  <c r="V41" i="6"/>
  <c r="U41" i="6"/>
  <c r="T41" i="6"/>
  <c r="S41" i="6"/>
  <c r="Q41" i="6"/>
  <c r="V40" i="6"/>
  <c r="U40" i="6"/>
  <c r="T40" i="6"/>
  <c r="S40" i="6"/>
  <c r="Q40" i="6"/>
  <c r="R40" i="6"/>
  <c r="V39" i="6"/>
  <c r="U39" i="6"/>
  <c r="T39" i="6"/>
  <c r="S39" i="6"/>
  <c r="Q39" i="6"/>
  <c r="V38" i="6"/>
  <c r="U38" i="6"/>
  <c r="T38" i="6"/>
  <c r="S38" i="6"/>
  <c r="V37" i="6"/>
  <c r="U37" i="6"/>
  <c r="T37" i="6"/>
  <c r="S37" i="6"/>
  <c r="V36" i="6"/>
  <c r="U36" i="6"/>
  <c r="T36" i="6"/>
  <c r="S36" i="6"/>
  <c r="Q36" i="6"/>
  <c r="R36" i="6" s="1"/>
  <c r="V35" i="6"/>
  <c r="U35" i="6"/>
  <c r="T35" i="6"/>
  <c r="S35" i="6"/>
  <c r="Q35" i="6"/>
  <c r="V34" i="6"/>
  <c r="U34" i="6"/>
  <c r="T34" i="6"/>
  <c r="S34" i="6"/>
  <c r="Q34" i="6"/>
  <c r="R34" i="6"/>
  <c r="U33" i="6"/>
  <c r="T33" i="6"/>
  <c r="S33" i="6"/>
  <c r="R33" i="6"/>
  <c r="V32" i="6"/>
  <c r="U32" i="6"/>
  <c r="T32" i="6"/>
  <c r="S32" i="6"/>
  <c r="V31" i="6"/>
  <c r="U31" i="6"/>
  <c r="T31" i="6"/>
  <c r="S31" i="6"/>
  <c r="Q31" i="6"/>
  <c r="R31" i="6"/>
  <c r="V30" i="6"/>
  <c r="U30" i="6"/>
  <c r="T30" i="6"/>
  <c r="S30" i="6"/>
  <c r="V29" i="6"/>
  <c r="U29" i="6"/>
  <c r="T29" i="6"/>
  <c r="S29" i="6"/>
  <c r="R29" i="6"/>
  <c r="V28" i="6"/>
  <c r="U28" i="6"/>
  <c r="T28" i="6"/>
  <c r="S28" i="6"/>
  <c r="V27" i="6"/>
  <c r="U27" i="6"/>
  <c r="T27" i="6"/>
  <c r="S27" i="6"/>
  <c r="R27" i="6"/>
  <c r="V26" i="6"/>
  <c r="U26" i="6"/>
  <c r="T26" i="6"/>
  <c r="S26" i="6"/>
  <c r="Q26" i="6"/>
  <c r="V25" i="6"/>
  <c r="U25" i="6"/>
  <c r="T25" i="6"/>
  <c r="S25" i="6"/>
  <c r="Q25" i="6"/>
  <c r="R25" i="6" s="1"/>
  <c r="V24" i="6"/>
  <c r="U24" i="6"/>
  <c r="T24" i="6"/>
  <c r="S24" i="6"/>
  <c r="Q24" i="6"/>
  <c r="R24" i="6" s="1"/>
  <c r="V23" i="6"/>
  <c r="U23" i="6"/>
  <c r="T23" i="6"/>
  <c r="S23" i="6"/>
  <c r="Q23" i="6"/>
  <c r="V22" i="6"/>
  <c r="U22" i="6"/>
  <c r="T22" i="6"/>
  <c r="S22" i="6"/>
  <c r="Q22" i="6"/>
  <c r="R22" i="6"/>
  <c r="V21" i="6"/>
  <c r="U21" i="6"/>
  <c r="T21" i="6"/>
  <c r="S21" i="6"/>
  <c r="Q21" i="6"/>
  <c r="V20" i="6"/>
  <c r="U20" i="6"/>
  <c r="T20" i="6"/>
  <c r="S20" i="6"/>
  <c r="V19" i="6"/>
  <c r="U19" i="6"/>
  <c r="T19" i="6"/>
  <c r="S19" i="6"/>
  <c r="Q19" i="6"/>
  <c r="R19" i="6" s="1"/>
  <c r="V18" i="6"/>
  <c r="U18" i="6"/>
  <c r="T18" i="6"/>
  <c r="S18" i="6"/>
  <c r="R18" i="6"/>
  <c r="V17" i="6"/>
  <c r="U17" i="6"/>
  <c r="T17" i="6"/>
  <c r="S17" i="6"/>
  <c r="Q17" i="6"/>
  <c r="V16" i="6"/>
  <c r="U16" i="6"/>
  <c r="T16" i="6"/>
  <c r="S16" i="6"/>
  <c r="Q16" i="6"/>
  <c r="R16" i="6" s="1"/>
  <c r="V15" i="6"/>
  <c r="U15" i="6"/>
  <c r="T15" i="6"/>
  <c r="S15" i="6"/>
  <c r="Q15" i="6"/>
  <c r="V14" i="6"/>
  <c r="U14" i="6"/>
  <c r="T14" i="6"/>
  <c r="S14" i="6"/>
  <c r="R14" i="6"/>
  <c r="V13" i="6"/>
  <c r="U13" i="6"/>
  <c r="T13" i="6"/>
  <c r="S13" i="6"/>
  <c r="Q13" i="6"/>
  <c r="U12" i="6"/>
  <c r="T12" i="6"/>
  <c r="S12" i="6"/>
  <c r="Q12" i="6"/>
  <c r="V11" i="6"/>
  <c r="U11" i="6"/>
  <c r="T11" i="6"/>
  <c r="S11" i="6"/>
  <c r="Q11" i="6"/>
  <c r="R11" i="6"/>
  <c r="V10" i="6"/>
  <c r="U10" i="6"/>
  <c r="T10" i="6"/>
  <c r="S10" i="6"/>
  <c r="Q10" i="6"/>
  <c r="V9" i="6"/>
  <c r="U9" i="6"/>
  <c r="T9" i="6"/>
  <c r="S9" i="6"/>
  <c r="Q9" i="6"/>
  <c r="R9" i="6" s="1"/>
  <c r="V8" i="6"/>
  <c r="U8" i="6"/>
  <c r="T8" i="6"/>
  <c r="S8" i="6"/>
  <c r="Q8" i="6"/>
  <c r="V7" i="6"/>
  <c r="U7" i="6"/>
  <c r="T7" i="6"/>
  <c r="S7" i="6"/>
  <c r="Q7" i="6"/>
  <c r="R7" i="6"/>
  <c r="V6" i="6"/>
  <c r="U6" i="6"/>
  <c r="T6" i="6"/>
  <c r="S6" i="6"/>
  <c r="Q12" i="4"/>
  <c r="Q46" i="4"/>
  <c r="Q44" i="4"/>
  <c r="F21" i="2"/>
  <c r="E25" i="2"/>
  <c r="F25" i="2"/>
  <c r="D25" i="2"/>
  <c r="F24" i="2"/>
  <c r="F23" i="2"/>
  <c r="F22" i="2"/>
  <c r="E17" i="2"/>
  <c r="D17" i="2"/>
  <c r="F17" i="2" s="1"/>
  <c r="G17" i="2" s="1"/>
  <c r="F14" i="2"/>
  <c r="G14" i="2"/>
  <c r="F16" i="2"/>
  <c r="G16" i="2"/>
  <c r="F15" i="2"/>
  <c r="G15" i="2"/>
  <c r="F13" i="2"/>
  <c r="G13" i="2"/>
  <c r="F5" i="2"/>
  <c r="G5" i="2"/>
  <c r="F6" i="2"/>
  <c r="G6" i="2"/>
  <c r="D4" i="2"/>
  <c r="D7" i="2"/>
  <c r="F7" i="2" s="1"/>
  <c r="G7" i="2" s="1"/>
  <c r="E7" i="2"/>
  <c r="Q32" i="4"/>
  <c r="Q40" i="4"/>
  <c r="R40" i="4"/>
  <c r="L40" i="4"/>
  <c r="L41" i="4"/>
  <c r="V13" i="4"/>
  <c r="U13" i="4"/>
  <c r="T13" i="4"/>
  <c r="S13" i="4"/>
  <c r="Q28" i="4"/>
  <c r="Q33" i="4"/>
  <c r="R33" i="4" s="1"/>
  <c r="Q9" i="4"/>
  <c r="V16" i="5"/>
  <c r="U16" i="5"/>
  <c r="T16" i="5"/>
  <c r="S16" i="5"/>
  <c r="Q16" i="5"/>
  <c r="L16" i="5"/>
  <c r="V15" i="5"/>
  <c r="U15" i="5"/>
  <c r="T15" i="5"/>
  <c r="S15" i="5"/>
  <c r="Q15" i="5"/>
  <c r="L15" i="5"/>
  <c r="U14" i="5"/>
  <c r="T14" i="5"/>
  <c r="S14" i="5"/>
  <c r="Q14" i="5"/>
  <c r="L14" i="5"/>
  <c r="V13" i="5"/>
  <c r="U13" i="5"/>
  <c r="T13" i="5"/>
  <c r="S13" i="5"/>
  <c r="Q13" i="5"/>
  <c r="R13" i="5" s="1"/>
  <c r="L13" i="5"/>
  <c r="V12" i="5"/>
  <c r="U12" i="5"/>
  <c r="T12" i="5"/>
  <c r="S12" i="5"/>
  <c r="Q12" i="5"/>
  <c r="R12" i="5"/>
  <c r="L12" i="5"/>
  <c r="V11" i="5"/>
  <c r="U11" i="5"/>
  <c r="T11" i="5"/>
  <c r="S11" i="5"/>
  <c r="Q11" i="5"/>
  <c r="L11" i="5"/>
  <c r="R11" i="5"/>
  <c r="V10" i="5"/>
  <c r="U10" i="5"/>
  <c r="T10" i="5"/>
  <c r="S10" i="5"/>
  <c r="Q10" i="5"/>
  <c r="L10" i="5"/>
  <c r="R10" i="5" s="1"/>
  <c r="U9" i="5"/>
  <c r="T9" i="5"/>
  <c r="S9" i="5"/>
  <c r="Q9" i="5"/>
  <c r="L9" i="5"/>
  <c r="V8" i="5"/>
  <c r="U8" i="5"/>
  <c r="T8" i="5"/>
  <c r="S8" i="5"/>
  <c r="Q8" i="5"/>
  <c r="L8" i="5"/>
  <c r="V48" i="4"/>
  <c r="U48" i="4"/>
  <c r="T48" i="4"/>
  <c r="S48" i="4"/>
  <c r="Q48" i="4"/>
  <c r="R48" i="4"/>
  <c r="L48" i="4"/>
  <c r="V47" i="4"/>
  <c r="U47" i="4"/>
  <c r="T47" i="4"/>
  <c r="S47" i="4"/>
  <c r="Q47" i="4"/>
  <c r="L47" i="4"/>
  <c r="V46" i="4"/>
  <c r="U46" i="4"/>
  <c r="T46" i="4"/>
  <c r="L46" i="4"/>
  <c r="R46" i="4" s="1"/>
  <c r="V45" i="4"/>
  <c r="U45" i="4"/>
  <c r="T45" i="4"/>
  <c r="S45" i="4"/>
  <c r="Q45" i="4"/>
  <c r="L45" i="4"/>
  <c r="V44" i="4"/>
  <c r="U44" i="4"/>
  <c r="T44" i="4"/>
  <c r="L44" i="4"/>
  <c r="V43" i="4"/>
  <c r="U43" i="4"/>
  <c r="T43" i="4"/>
  <c r="S43" i="4"/>
  <c r="Q43" i="4"/>
  <c r="L43" i="4"/>
  <c r="V42" i="4"/>
  <c r="U42" i="4"/>
  <c r="T42" i="4"/>
  <c r="S42" i="4"/>
  <c r="Q42" i="4"/>
  <c r="R42" i="4" s="1"/>
  <c r="L42" i="4"/>
  <c r="V41" i="4"/>
  <c r="U41" i="4"/>
  <c r="T41" i="4"/>
  <c r="S41" i="4"/>
  <c r="Q41" i="4"/>
  <c r="R41" i="4"/>
  <c r="V40" i="4"/>
  <c r="U40" i="4"/>
  <c r="T40" i="4"/>
  <c r="S40" i="4"/>
  <c r="V39" i="4"/>
  <c r="U39" i="4"/>
  <c r="T39" i="4"/>
  <c r="S39" i="4"/>
  <c r="Q39" i="4"/>
  <c r="L39" i="4"/>
  <c r="R39" i="4" s="1"/>
  <c r="V38" i="4"/>
  <c r="U38" i="4"/>
  <c r="T38" i="4"/>
  <c r="S38" i="4"/>
  <c r="Q38" i="4"/>
  <c r="L38" i="4"/>
  <c r="V37" i="4"/>
  <c r="U37" i="4"/>
  <c r="T37" i="4"/>
  <c r="S37" i="4"/>
  <c r="Q37" i="4"/>
  <c r="L37" i="4"/>
  <c r="R37" i="4" s="1"/>
  <c r="V36" i="4"/>
  <c r="U36" i="4"/>
  <c r="T36" i="4"/>
  <c r="S36" i="4"/>
  <c r="Q36" i="4"/>
  <c r="L36" i="4"/>
  <c r="R36" i="4"/>
  <c r="V35" i="4"/>
  <c r="U35" i="4"/>
  <c r="T35" i="4"/>
  <c r="S35" i="4"/>
  <c r="Q35" i="4"/>
  <c r="L35" i="4"/>
  <c r="V34" i="4"/>
  <c r="U34" i="4"/>
  <c r="T34" i="4"/>
  <c r="S34" i="4"/>
  <c r="Q34" i="4"/>
  <c r="L34" i="4"/>
  <c r="R34" i="4" s="1"/>
  <c r="U33" i="4"/>
  <c r="T33" i="4"/>
  <c r="S33" i="4"/>
  <c r="L33" i="4"/>
  <c r="V32" i="4"/>
  <c r="U32" i="4"/>
  <c r="T32" i="4"/>
  <c r="S32" i="4"/>
  <c r="L32" i="4"/>
  <c r="R32" i="4"/>
  <c r="V31" i="4"/>
  <c r="U31" i="4"/>
  <c r="T31" i="4"/>
  <c r="S31" i="4"/>
  <c r="Q31" i="4"/>
  <c r="R31" i="4"/>
  <c r="L31" i="4"/>
  <c r="V30" i="4"/>
  <c r="U30" i="4"/>
  <c r="T30" i="4"/>
  <c r="S30" i="4"/>
  <c r="Q30" i="4"/>
  <c r="L30" i="4"/>
  <c r="V29" i="4"/>
  <c r="U29" i="4"/>
  <c r="T29" i="4"/>
  <c r="S29" i="4"/>
  <c r="Q29" i="4"/>
  <c r="R29" i="4" s="1"/>
  <c r="L29" i="4"/>
  <c r="V28" i="4"/>
  <c r="U28" i="4"/>
  <c r="T28" i="4"/>
  <c r="S28" i="4"/>
  <c r="L28" i="4"/>
  <c r="R28" i="4"/>
  <c r="V27" i="4"/>
  <c r="U27" i="4"/>
  <c r="T27" i="4"/>
  <c r="S27" i="4"/>
  <c r="Q27" i="4"/>
  <c r="L27" i="4"/>
  <c r="V26" i="4"/>
  <c r="U26" i="4"/>
  <c r="T26" i="4"/>
  <c r="S26" i="4"/>
  <c r="Q26" i="4"/>
  <c r="L26" i="4"/>
  <c r="V25" i="4"/>
  <c r="U25" i="4"/>
  <c r="T25" i="4"/>
  <c r="S25" i="4"/>
  <c r="Q25" i="4"/>
  <c r="L25" i="4"/>
  <c r="R25" i="4"/>
  <c r="V24" i="4"/>
  <c r="U24" i="4"/>
  <c r="T24" i="4"/>
  <c r="S24" i="4"/>
  <c r="Q24" i="4"/>
  <c r="R24" i="4" s="1"/>
  <c r="V23" i="4"/>
  <c r="U23" i="4"/>
  <c r="T23" i="4"/>
  <c r="S23" i="4"/>
  <c r="Q23" i="4"/>
  <c r="L23" i="4"/>
  <c r="R23" i="4" s="1"/>
  <c r="V22" i="4"/>
  <c r="U22" i="4"/>
  <c r="T22" i="4"/>
  <c r="S22" i="4"/>
  <c r="Q22" i="4"/>
  <c r="L22" i="4"/>
  <c r="V21" i="4"/>
  <c r="U21" i="4"/>
  <c r="T21" i="4"/>
  <c r="S21" i="4"/>
  <c r="Q21" i="4"/>
  <c r="R21" i="4"/>
  <c r="L21" i="4"/>
  <c r="V20" i="4"/>
  <c r="U20" i="4"/>
  <c r="T20" i="4"/>
  <c r="S20" i="4"/>
  <c r="Q20" i="4"/>
  <c r="L20" i="4"/>
  <c r="R20" i="4"/>
  <c r="V19" i="4"/>
  <c r="U19" i="4"/>
  <c r="T19" i="4"/>
  <c r="S19" i="4"/>
  <c r="Q19" i="4"/>
  <c r="L19" i="4"/>
  <c r="R19" i="4" s="1"/>
  <c r="V18" i="4"/>
  <c r="U18" i="4"/>
  <c r="T18" i="4"/>
  <c r="S18" i="4"/>
  <c r="Q18" i="4"/>
  <c r="R18" i="4" s="1"/>
  <c r="L18" i="4"/>
  <c r="V17" i="4"/>
  <c r="U17" i="4"/>
  <c r="T17" i="4"/>
  <c r="S17" i="4"/>
  <c r="Q17" i="4"/>
  <c r="R17" i="4"/>
  <c r="L17" i="4"/>
  <c r="V16" i="4"/>
  <c r="U16" i="4"/>
  <c r="T16" i="4"/>
  <c r="S16" i="4"/>
  <c r="Q16" i="4"/>
  <c r="L16" i="4"/>
  <c r="V15" i="4"/>
  <c r="U15" i="4"/>
  <c r="T15" i="4"/>
  <c r="S15" i="4"/>
  <c r="Q15" i="4"/>
  <c r="R15" i="4" s="1"/>
  <c r="L15" i="4"/>
  <c r="V14" i="4"/>
  <c r="U14" i="4"/>
  <c r="T14" i="4"/>
  <c r="S14" i="4"/>
  <c r="Q14" i="4"/>
  <c r="R14" i="4"/>
  <c r="L14" i="4"/>
  <c r="Q13" i="4"/>
  <c r="L13" i="4"/>
  <c r="R13" i="4" s="1"/>
  <c r="U12" i="4"/>
  <c r="T12" i="4"/>
  <c r="S12" i="4"/>
  <c r="L12" i="4"/>
  <c r="R12" i="4" s="1"/>
  <c r="V11" i="4"/>
  <c r="U11" i="4"/>
  <c r="T11" i="4"/>
  <c r="S11" i="4"/>
  <c r="Q11" i="4"/>
  <c r="L11" i="4"/>
  <c r="R11" i="4" s="1"/>
  <c r="V10" i="4"/>
  <c r="U10" i="4"/>
  <c r="T10" i="4"/>
  <c r="S10" i="4"/>
  <c r="Q10" i="4"/>
  <c r="R10" i="4" s="1"/>
  <c r="L10" i="4"/>
  <c r="V9" i="4"/>
  <c r="U9" i="4"/>
  <c r="T9" i="4"/>
  <c r="S9" i="4"/>
  <c r="L9" i="4"/>
  <c r="R9" i="4"/>
  <c r="V8" i="4"/>
  <c r="U8" i="4"/>
  <c r="T8" i="4"/>
  <c r="S8" i="4"/>
  <c r="Q8" i="4"/>
  <c r="L8" i="4"/>
  <c r="R8" i="4" s="1"/>
  <c r="V7" i="4"/>
  <c r="U7" i="4"/>
  <c r="T7" i="4"/>
  <c r="S7" i="4"/>
  <c r="Q7" i="4"/>
  <c r="R7" i="4" s="1"/>
  <c r="L7" i="4"/>
  <c r="V6" i="4"/>
  <c r="U6" i="4"/>
  <c r="T6" i="4"/>
  <c r="S6" i="4"/>
  <c r="Q6" i="4"/>
  <c r="L6" i="4"/>
  <c r="V48" i="3"/>
  <c r="U48" i="3"/>
  <c r="T48" i="3"/>
  <c r="V45" i="3"/>
  <c r="U45" i="3"/>
  <c r="T45" i="3"/>
  <c r="S45" i="3"/>
  <c r="Q35" i="3"/>
  <c r="L35" i="3"/>
  <c r="V29" i="3"/>
  <c r="U29" i="3"/>
  <c r="T29" i="3"/>
  <c r="S29" i="3"/>
  <c r="L23" i="3"/>
  <c r="V21" i="3"/>
  <c r="U21" i="3"/>
  <c r="T21" i="3"/>
  <c r="S21" i="3"/>
  <c r="U14" i="3"/>
  <c r="T14" i="3"/>
  <c r="S14" i="3"/>
  <c r="L14" i="3"/>
  <c r="Q16" i="3"/>
  <c r="V49" i="3"/>
  <c r="U49" i="3"/>
  <c r="T49" i="3"/>
  <c r="S49" i="3"/>
  <c r="V50" i="3"/>
  <c r="U50" i="3"/>
  <c r="T50" i="3"/>
  <c r="S50" i="3"/>
  <c r="V47" i="3"/>
  <c r="U47" i="3"/>
  <c r="T47" i="3"/>
  <c r="S47" i="3"/>
  <c r="V46" i="3"/>
  <c r="U46" i="3"/>
  <c r="T46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9" i="3"/>
  <c r="V10" i="3"/>
  <c r="V11" i="3"/>
  <c r="V12" i="3"/>
  <c r="V13" i="3"/>
  <c r="U9" i="3"/>
  <c r="U10" i="3"/>
  <c r="U11" i="3"/>
  <c r="U12" i="3"/>
  <c r="U13" i="3"/>
  <c r="T9" i="3"/>
  <c r="T10" i="3"/>
  <c r="T11" i="3"/>
  <c r="T12" i="3"/>
  <c r="T13" i="3"/>
  <c r="S9" i="3"/>
  <c r="S10" i="3"/>
  <c r="S11" i="3"/>
  <c r="S12" i="3"/>
  <c r="S13" i="3"/>
  <c r="V8" i="3"/>
  <c r="U8" i="3"/>
  <c r="T8" i="3"/>
  <c r="S8" i="3"/>
  <c r="Q49" i="3"/>
  <c r="Q47" i="3"/>
  <c r="Q46" i="3"/>
  <c r="Q45" i="3"/>
  <c r="R45" i="3"/>
  <c r="Q41" i="3"/>
  <c r="Q42" i="3"/>
  <c r="Q43" i="3"/>
  <c r="Q44" i="3"/>
  <c r="Q39" i="3"/>
  <c r="Q37" i="3"/>
  <c r="R37" i="3" s="1"/>
  <c r="Q34" i="3"/>
  <c r="Q32" i="3"/>
  <c r="Q31" i="3"/>
  <c r="R31" i="3" s="1"/>
  <c r="Q30" i="3"/>
  <c r="Q29" i="3"/>
  <c r="Q21" i="3"/>
  <c r="Q24" i="3"/>
  <c r="R24" i="3" s="1"/>
  <c r="Q23" i="3"/>
  <c r="Q22" i="3"/>
  <c r="Q19" i="3"/>
  <c r="Q20" i="3"/>
  <c r="R20" i="3" s="1"/>
  <c r="Q15" i="3"/>
  <c r="Q14" i="3"/>
  <c r="R14" i="3"/>
  <c r="Q13" i="3"/>
  <c r="Q9" i="3"/>
  <c r="Q10" i="3"/>
  <c r="Q50" i="3"/>
  <c r="L50" i="3"/>
  <c r="R50" i="3" s="1"/>
  <c r="Q48" i="3"/>
  <c r="R48" i="3" s="1"/>
  <c r="Q17" i="3"/>
  <c r="Q8" i="3"/>
  <c r="Q36" i="3"/>
  <c r="Q38" i="3"/>
  <c r="Q18" i="3"/>
  <c r="Q33" i="3"/>
  <c r="R33" i="3" s="1"/>
  <c r="Q12" i="3"/>
  <c r="Q11" i="3"/>
  <c r="R11" i="3"/>
  <c r="Q26" i="3"/>
  <c r="R26" i="3"/>
  <c r="Q27" i="3"/>
  <c r="Q25" i="3"/>
  <c r="R25" i="3" s="1"/>
  <c r="Q28" i="3"/>
  <c r="R28" i="3"/>
  <c r="Q40" i="3"/>
  <c r="L49" i="3"/>
  <c r="L48" i="3"/>
  <c r="L47" i="3"/>
  <c r="L46" i="3"/>
  <c r="R46" i="3" s="1"/>
  <c r="L45" i="3"/>
  <c r="L44" i="3"/>
  <c r="R44" i="3" s="1"/>
  <c r="L43" i="3"/>
  <c r="R43" i="3" s="1"/>
  <c r="L42" i="3"/>
  <c r="L41" i="3"/>
  <c r="R41" i="3"/>
  <c r="L40" i="3"/>
  <c r="L39" i="3"/>
  <c r="R39" i="3"/>
  <c r="L38" i="3"/>
  <c r="R38" i="3"/>
  <c r="L37" i="3"/>
  <c r="L36" i="3"/>
  <c r="R35" i="3"/>
  <c r="L34" i="3"/>
  <c r="R34" i="3" s="1"/>
  <c r="L33" i="3"/>
  <c r="L32" i="3"/>
  <c r="R32" i="3"/>
  <c r="L31" i="3"/>
  <c r="L30" i="3"/>
  <c r="R30" i="3" s="1"/>
  <c r="L29" i="3"/>
  <c r="R29" i="3"/>
  <c r="L28" i="3"/>
  <c r="L27" i="3"/>
  <c r="L25" i="3"/>
  <c r="L24" i="3"/>
  <c r="L22" i="3"/>
  <c r="L21" i="3"/>
  <c r="R21" i="3" s="1"/>
  <c r="L20" i="3"/>
  <c r="L19" i="3"/>
  <c r="R19" i="3" s="1"/>
  <c r="L18" i="3"/>
  <c r="R18" i="3" s="1"/>
  <c r="L17" i="3"/>
  <c r="R17" i="3" s="1"/>
  <c r="L16" i="3"/>
  <c r="R16" i="3" s="1"/>
  <c r="L15" i="3"/>
  <c r="R15" i="3" s="1"/>
  <c r="L13" i="3"/>
  <c r="R13" i="3"/>
  <c r="L12" i="3"/>
  <c r="L11" i="3"/>
  <c r="L10" i="3"/>
  <c r="R10" i="3" s="1"/>
  <c r="L9" i="3"/>
  <c r="R9" i="3" s="1"/>
  <c r="L8" i="3"/>
  <c r="R8" i="3"/>
  <c r="V8" i="1"/>
  <c r="U8" i="1"/>
  <c r="T8" i="1"/>
  <c r="S8" i="1"/>
  <c r="V9" i="1"/>
  <c r="U9" i="1"/>
  <c r="T9" i="1"/>
  <c r="S9" i="1"/>
  <c r="Q9" i="1"/>
  <c r="R9" i="1" s="1"/>
  <c r="Q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16" i="1"/>
  <c r="R16" i="1"/>
  <c r="Q50" i="1"/>
  <c r="Q49" i="1"/>
  <c r="Q48" i="1"/>
  <c r="R48" i="1" s="1"/>
  <c r="Q47" i="1"/>
  <c r="Q46" i="1"/>
  <c r="Q45" i="1"/>
  <c r="Q44" i="1"/>
  <c r="R44" i="1"/>
  <c r="Q43" i="1"/>
  <c r="Q42" i="1"/>
  <c r="R42" i="1" s="1"/>
  <c r="Q41" i="1"/>
  <c r="R41" i="1" s="1"/>
  <c r="Q40" i="1"/>
  <c r="Q39" i="1"/>
  <c r="R39" i="1" s="1"/>
  <c r="Q38" i="1"/>
  <c r="Q37" i="1"/>
  <c r="R37" i="1"/>
  <c r="Q36" i="1"/>
  <c r="Q35" i="1"/>
  <c r="R35" i="1"/>
  <c r="Q34" i="1"/>
  <c r="Q33" i="1"/>
  <c r="R33" i="1"/>
  <c r="Q32" i="1"/>
  <c r="Q31" i="1"/>
  <c r="Q30" i="1"/>
  <c r="R30" i="1"/>
  <c r="Q29" i="1"/>
  <c r="R29" i="1"/>
  <c r="Q28" i="1"/>
  <c r="Q27" i="1"/>
  <c r="Q26" i="1"/>
  <c r="R26" i="1"/>
  <c r="Q25" i="1"/>
  <c r="R25" i="1"/>
  <c r="Q24" i="1"/>
  <c r="Q23" i="1"/>
  <c r="Q22" i="1"/>
  <c r="R22" i="1"/>
  <c r="Q21" i="1"/>
  <c r="R21" i="1"/>
  <c r="Q20" i="1"/>
  <c r="Q19" i="1"/>
  <c r="Q18" i="1"/>
  <c r="R18" i="1"/>
  <c r="Q17" i="1"/>
  <c r="R17" i="1"/>
  <c r="Q15" i="1"/>
  <c r="R15" i="1"/>
  <c r="Q14" i="1"/>
  <c r="R14" i="1"/>
  <c r="Q13" i="1"/>
  <c r="Q12" i="1"/>
  <c r="Q11" i="1"/>
  <c r="R11" i="1"/>
  <c r="Q10" i="1"/>
  <c r="R10" i="1"/>
  <c r="L14" i="1"/>
  <c r="L9" i="1"/>
  <c r="L10" i="1"/>
  <c r="L34" i="1"/>
  <c r="R34" i="1" s="1"/>
  <c r="L15" i="1"/>
  <c r="L50" i="1"/>
  <c r="R50" i="1"/>
  <c r="L49" i="1"/>
  <c r="R49" i="1" s="1"/>
  <c r="L48" i="1"/>
  <c r="L47" i="1"/>
  <c r="R47" i="1" s="1"/>
  <c r="L46" i="1"/>
  <c r="R46" i="1"/>
  <c r="L45" i="1"/>
  <c r="R45" i="1" s="1"/>
  <c r="L44" i="1"/>
  <c r="L43" i="1"/>
  <c r="R43" i="1" s="1"/>
  <c r="L42" i="1"/>
  <c r="L41" i="1"/>
  <c r="L40" i="1"/>
  <c r="R40" i="1" s="1"/>
  <c r="L39" i="1"/>
  <c r="L38" i="1"/>
  <c r="R38" i="1"/>
  <c r="L37" i="1"/>
  <c r="L36" i="1"/>
  <c r="R36" i="1" s="1"/>
  <c r="L35" i="1"/>
  <c r="L33" i="1"/>
  <c r="L32" i="1"/>
  <c r="R32" i="1" s="1"/>
  <c r="L31" i="1"/>
  <c r="R31" i="1" s="1"/>
  <c r="L30" i="1"/>
  <c r="L29" i="1"/>
  <c r="L28" i="1"/>
  <c r="R28" i="1" s="1"/>
  <c r="L27" i="1"/>
  <c r="R27" i="1" s="1"/>
  <c r="L26" i="1"/>
  <c r="L25" i="1"/>
  <c r="L24" i="1"/>
  <c r="R24" i="1" s="1"/>
  <c r="L23" i="1"/>
  <c r="R23" i="1" s="1"/>
  <c r="L22" i="1"/>
  <c r="L21" i="1"/>
  <c r="L20" i="1"/>
  <c r="R20" i="1" s="1"/>
  <c r="L19" i="1"/>
  <c r="R19" i="1" s="1"/>
  <c r="L18" i="1"/>
  <c r="L17" i="1"/>
  <c r="L13" i="1"/>
  <c r="R13" i="1" s="1"/>
  <c r="L12" i="1"/>
  <c r="R12" i="1" s="1"/>
  <c r="L11" i="1"/>
  <c r="L8" i="1"/>
  <c r="R8" i="1"/>
  <c r="R23" i="3"/>
  <c r="R40" i="3"/>
  <c r="R36" i="3"/>
  <c r="R42" i="3"/>
  <c r="R27" i="3"/>
  <c r="R22" i="3"/>
  <c r="R12" i="3"/>
  <c r="R49" i="3"/>
  <c r="R47" i="3"/>
  <c r="R15" i="5"/>
  <c r="R8" i="5"/>
  <c r="R16" i="5"/>
  <c r="R9" i="5"/>
  <c r="R14" i="5"/>
  <c r="R30" i="4"/>
  <c r="R38" i="4"/>
  <c r="R44" i="4"/>
  <c r="R47" i="4"/>
  <c r="R22" i="4"/>
  <c r="R45" i="4"/>
  <c r="R26" i="4"/>
  <c r="R16" i="4"/>
  <c r="R43" i="4"/>
  <c r="R35" i="4"/>
  <c r="R6" i="4"/>
  <c r="R27" i="4"/>
  <c r="R46" i="6"/>
  <c r="R47" i="6"/>
  <c r="R43" i="6"/>
  <c r="R41" i="6"/>
  <c r="R39" i="6"/>
  <c r="R37" i="6"/>
  <c r="R35" i="6"/>
  <c r="R32" i="6"/>
  <c r="R30" i="6"/>
  <c r="R28" i="6"/>
  <c r="R26" i="6"/>
  <c r="R23" i="6"/>
  <c r="R21" i="6"/>
  <c r="R17" i="6"/>
  <c r="R15" i="6"/>
  <c r="R13" i="6"/>
  <c r="R12" i="6"/>
  <c r="R10" i="6"/>
  <c r="R8" i="6"/>
  <c r="R6" i="6"/>
  <c r="F4" i="2"/>
  <c r="G4" i="2"/>
</calcChain>
</file>

<file path=xl/sharedStrings.xml><?xml version="1.0" encoding="utf-8"?>
<sst xmlns="http://schemas.openxmlformats.org/spreadsheetml/2006/main" count="1323" uniqueCount="474">
  <si>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</si>
  <si>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</si>
  <si>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</si>
  <si>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</si>
  <si>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</si>
  <si>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</si>
  <si>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</si>
  <si>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</si>
  <si>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</si>
  <si>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</si>
  <si>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</si>
  <si>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</si>
  <si>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</si>
  <si>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</si>
  <si>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</si>
  <si>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</si>
  <si>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</si>
  <si>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</si>
  <si>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</si>
  <si>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</si>
  <si>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</si>
  <si>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</si>
  <si>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</si>
  <si>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</si>
  <si>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</si>
  <si>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</si>
  <si>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</si>
  <si>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</si>
  <si>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</si>
  <si>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</si>
  <si>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</si>
  <si>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</si>
  <si>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</si>
  <si>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</si>
  <si>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</si>
  <si>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</si>
  <si>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</si>
  <si>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</si>
  <si>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</si>
  <si>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</si>
  <si>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</si>
  <si>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</si>
  <si>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</si>
  <si>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</si>
  <si>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</si>
  <si>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</si>
  <si>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</si>
  <si>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</si>
  <si>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</si>
  <si>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</si>
  <si>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</si>
  <si>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</si>
  <si>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</si>
  <si>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</si>
  <si>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</si>
  <si>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</si>
  <si>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</si>
  <si>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</si>
  <si>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</si>
  <si>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</si>
  <si>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</si>
  <si>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</si>
  <si>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</si>
  <si>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</si>
  <si>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</si>
  <si>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</si>
  <si>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</si>
  <si>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</si>
  <si>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</si>
  <si>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</si>
  <si>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</si>
  <si>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</si>
  <si>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</si>
  <si>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</si>
  <si>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</si>
  <si>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</si>
  <si>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</si>
  <si>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</si>
  <si>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</si>
  <si>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</si>
  <si>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</si>
  <si>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</si>
  <si>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</si>
  <si>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</si>
  <si>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</si>
  <si>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</si>
  <si>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</si>
  <si>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</si>
  <si>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</si>
  <si>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</si>
  <si>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</si>
  <si>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</si>
  <si>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</si>
  <si>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</si>
  <si>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</si>
  <si>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</si>
  <si>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</si>
  <si>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</si>
  <si>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</si>
  <si>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</si>
  <si>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</si>
  <si>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</si>
  <si>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</si>
  <si>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</si>
  <si>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</si>
  <si>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</si>
  <si>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</si>
  <si>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</si>
  <si>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</si>
  <si>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</si>
  <si>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</si>
  <si>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</si>
  <si>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</si>
  <si>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</si>
  <si>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</si>
  <si>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</si>
  <si>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</si>
  <si>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</si>
  <si>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</si>
  <si>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</si>
  <si>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</si>
  <si>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</si>
  <si>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</si>
  <si>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</si>
  <si>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</si>
  <si>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</si>
  <si>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</si>
  <si>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</si>
  <si>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</si>
  <si>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</si>
  <si>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</si>
  <si>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</si>
  <si>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</si>
  <si>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</si>
  <si>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</si>
  <si>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</si>
  <si>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</si>
  <si>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</si>
  <si>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</si>
  <si>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</si>
  <si>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</si>
  <si>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</si>
  <si>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</si>
  <si>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</si>
  <si>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</si>
  <si>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</si>
  <si>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</si>
  <si>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</si>
  <si>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</si>
  <si>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</si>
  <si>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</si>
  <si>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</si>
  <si>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</si>
  <si>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</si>
  <si>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</si>
  <si>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</si>
  <si>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</si>
  <si>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</si>
  <si>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</si>
  <si>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</si>
  <si>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</si>
  <si>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</si>
  <si>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</si>
  <si>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</si>
  <si>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</si>
  <si>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</si>
  <si>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</si>
  <si>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</si>
  <si>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</si>
  <si>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</si>
  <si>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</si>
  <si>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</si>
  <si>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</si>
  <si>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</si>
  <si>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</si>
  <si>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</si>
  <si>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</si>
  <si>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</si>
  <si>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</si>
  <si>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</si>
  <si>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</si>
  <si>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</si>
  <si>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</si>
  <si>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</si>
  <si>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</si>
  <si>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</si>
  <si>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</si>
  <si>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</si>
  <si>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</si>
  <si>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</si>
  <si>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</si>
  <si>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</si>
  <si>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</si>
  <si>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</si>
  <si>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</si>
  <si>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</si>
  <si>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</si>
  <si>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</si>
  <si>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</si>
  <si>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</si>
  <si>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</si>
  <si>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</si>
  <si>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</si>
  <si>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</si>
  <si>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</si>
  <si>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</si>
  <si>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</si>
  <si>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</si>
  <si>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</si>
  <si>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</si>
  <si>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</si>
  <si>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</si>
  <si>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</si>
  <si>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</si>
  <si>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</si>
  <si>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</si>
  <si>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</si>
  <si>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</si>
  <si>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</si>
  <si>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</si>
  <si>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</si>
  <si>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</si>
  <si>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</si>
  <si>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</si>
  <si>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</si>
  <si>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</si>
  <si>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</si>
  <si>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</si>
  <si>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</si>
  <si>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</si>
  <si>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</si>
  <si>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</si>
  <si>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</si>
  <si>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</si>
  <si>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</si>
  <si>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</si>
  <si>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</si>
  <si>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</si>
  <si>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</si>
  <si>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</si>
  <si>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</si>
  <si>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</si>
  <si>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</si>
  <si>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</si>
  <si>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</si>
  <si>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</si>
  <si>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</si>
  <si>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</si>
  <si>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</si>
  <si>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</si>
  <si>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</si>
  <si>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</si>
  <si>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</si>
  <si>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</si>
  <si>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</si>
  <si>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</si>
  <si>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</si>
  <si>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</si>
  <si>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</si>
  <si>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</si>
  <si>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</si>
  <si>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00125/MDSA - 00126/MDSA</t>
  </si>
  <si>
    <t>A.C. 2632</t>
  </si>
  <si>
    <t>174/MVMT</t>
  </si>
  <si>
    <t>20/12/02013</t>
  </si>
  <si>
    <t>A.C 2682</t>
  </si>
  <si>
    <t>405/MM</t>
  </si>
  <si>
    <t>A.C. 2636</t>
  </si>
  <si>
    <t>407-MPL</t>
  </si>
  <si>
    <t>A.C 2635</t>
  </si>
  <si>
    <t>254-2013-MDPH</t>
  </si>
  <si>
    <t>A.C. 2680</t>
  </si>
  <si>
    <t>352-MDSMP / 355MDSMP</t>
  </si>
  <si>
    <t>A.C. 2634</t>
  </si>
  <si>
    <t>263 - 261</t>
  </si>
  <si>
    <t>A.C. 2681</t>
  </si>
  <si>
    <t>229-CDPP</t>
  </si>
  <si>
    <t>A.C. 2684</t>
  </si>
  <si>
    <t xml:space="preserve">Pucusana </t>
  </si>
  <si>
    <t xml:space="preserve">Cieneguilla </t>
  </si>
  <si>
    <t xml:space="preserve">Villa El Salvador  </t>
  </si>
  <si>
    <t>144-2013/MDP</t>
  </si>
  <si>
    <t>A.C. 2688</t>
  </si>
  <si>
    <t>387-CDLO</t>
  </si>
  <si>
    <t>A.C. 2686</t>
  </si>
  <si>
    <t>512-2013-MSB/ 514-2013-MSB</t>
  </si>
  <si>
    <t>A.C. 2730</t>
  </si>
  <si>
    <t>179-2013/MDLV</t>
  </si>
  <si>
    <t>A.C. 2629</t>
  </si>
  <si>
    <t>130-2013-MDP/C</t>
  </si>
  <si>
    <t>A.C. 2738</t>
  </si>
  <si>
    <t>262-2013-MDSJM</t>
  </si>
  <si>
    <t>A.C. 2734</t>
  </si>
  <si>
    <t>463-MSS</t>
  </si>
  <si>
    <t>A.C 2637</t>
  </si>
  <si>
    <t>360-MSI</t>
  </si>
  <si>
    <t>A.C. 2747</t>
  </si>
  <si>
    <t>422-MDJM</t>
  </si>
  <si>
    <t>A.C. 2731</t>
  </si>
  <si>
    <t>328-MDA</t>
  </si>
  <si>
    <t>A.C. 2755</t>
  </si>
  <si>
    <t>295-2013-MDI</t>
  </si>
  <si>
    <t>A.C. 2631</t>
  </si>
  <si>
    <t>273/ML</t>
  </si>
  <si>
    <t>A.C. 2683</t>
  </si>
  <si>
    <t>190-2013-MDC</t>
  </si>
  <si>
    <t>A.C. 2638</t>
  </si>
  <si>
    <t>386-2013-MDSR</t>
  </si>
  <si>
    <t>A.C. 2630</t>
  </si>
  <si>
    <t>196-2013-MSMM</t>
  </si>
  <si>
    <t>A.C 2736</t>
  </si>
  <si>
    <t>243-MDCH/ 244-MDCH</t>
  </si>
  <si>
    <t>A.C. 2759/ 2768</t>
  </si>
  <si>
    <t>549-MDEA</t>
  </si>
  <si>
    <t>A.C. 2687</t>
  </si>
  <si>
    <t>274-2013-MDA</t>
  </si>
  <si>
    <t>A.C. 2733</t>
  </si>
  <si>
    <t>404-2013/MDB-CDB</t>
  </si>
  <si>
    <t>A.C. 2679</t>
  </si>
  <si>
    <t>393-MDB</t>
  </si>
  <si>
    <t>A.C. 2633</t>
  </si>
  <si>
    <t>300-MDCH</t>
  </si>
  <si>
    <t>A.C. 2754</t>
  </si>
  <si>
    <t>396-MDC/ 400-MDC</t>
  </si>
  <si>
    <t>A.C. 2689</t>
  </si>
  <si>
    <t>290/MDC</t>
  </si>
  <si>
    <t>A.C. 2732</t>
  </si>
  <si>
    <t>330-MDL</t>
  </si>
  <si>
    <t>A.C. 2735</t>
  </si>
  <si>
    <t>194-MDL</t>
  </si>
  <si>
    <t>A.C. 2767</t>
  </si>
  <si>
    <t>029-MDMM/ 022-MDMM</t>
  </si>
  <si>
    <t>A.C. 2748</t>
  </si>
  <si>
    <t>359-MDR</t>
  </si>
  <si>
    <t>A.C. 2752</t>
  </si>
  <si>
    <t>158-2013/MDSB- 161-2013/MDSB</t>
  </si>
  <si>
    <t>A.C. 2756 - 2757</t>
  </si>
  <si>
    <t>0164-MDSL</t>
  </si>
  <si>
    <t>A.C. 2749</t>
  </si>
  <si>
    <t>254-MDSM</t>
  </si>
  <si>
    <t>A.C. 2737</t>
  </si>
  <si>
    <t>253-254-258-259</t>
  </si>
  <si>
    <t>A.C. 2753</t>
  </si>
  <si>
    <t>309-MDS</t>
  </si>
  <si>
    <t>A.C. 2758</t>
  </si>
  <si>
    <t>289-MVES</t>
  </si>
  <si>
    <t>A.C. 2751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</si>
  <si>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</si>
  <si>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</si>
  <si>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</si>
  <si>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</si>
  <si>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</si>
  <si>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</si>
  <si>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</si>
  <si>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</si>
  <si>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</si>
  <si>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</si>
  <si>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</si>
  <si>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</si>
  <si>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</si>
  <si>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</si>
  <si>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</si>
  <si>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</si>
  <si>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</si>
  <si>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</si>
  <si>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</si>
  <si>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</si>
  <si>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 xml:space="preserve"> -.-</t>
  </si>
  <si>
    <t xml:space="preserve">(PERÍODO 2014) </t>
  </si>
  <si>
    <t>IPC / NR (SERENAZGO)</t>
  </si>
  <si>
    <t>INFORME CON DATOS INCORRECTOS</t>
  </si>
  <si>
    <t>ORDENANZA MADRE</t>
  </si>
  <si>
    <t>NO TIENE ESTRUCTURA DE COSTOS</t>
  </si>
  <si>
    <t>NO TIENE SERVICIO DE BARRIDO DE CALLES</t>
  </si>
  <si>
    <t>NR (RRSS, PJ) / IPC (SERENAZGO)</t>
  </si>
  <si>
    <t>NO PRESENTÓ SU SOLICITUD DE ARBITRIOS</t>
  </si>
  <si>
    <t>ORDENANZAS</t>
  </si>
  <si>
    <t>BARRIDO DE  
CALLES (BC)</t>
  </si>
  <si>
    <t>PARQUES Y JARDINES (PJ)</t>
  </si>
  <si>
    <t>SEGURIDAD CIUDADANA(SC)</t>
  </si>
  <si>
    <t>INFORMACIÓN DE ORDENANZAS DE ARBITRIOS RATIFICADAS POR LA MUNICIPALIDAD METROPOLITANA DE LIMA</t>
  </si>
  <si>
    <t xml:space="preserve">(PERÍODO 2016) </t>
  </si>
  <si>
    <t>382-MDA</t>
  </si>
  <si>
    <t>A.C. 344</t>
  </si>
  <si>
    <t>COSTO ANUAL  2016</t>
  </si>
  <si>
    <t>A.C. 345</t>
  </si>
  <si>
    <t>222-MDL</t>
  </si>
  <si>
    <t>331-2015-MVES</t>
  </si>
  <si>
    <t>A.C. 346</t>
  </si>
  <si>
    <t>425-2015-MDSR</t>
  </si>
  <si>
    <t>A.C. 347</t>
  </si>
  <si>
    <t>280-MDCH</t>
  </si>
  <si>
    <t>151-2015-MDP/C</t>
  </si>
  <si>
    <t>A.C.362</t>
  </si>
  <si>
    <t>202/MVMT</t>
  </si>
  <si>
    <t>A.C. 363</t>
  </si>
  <si>
    <t>589-MDEA</t>
  </si>
  <si>
    <t>A.C 364</t>
  </si>
  <si>
    <t>A.C. 361</t>
  </si>
  <si>
    <t>329-2015-MDA</t>
  </si>
  <si>
    <t>A.C.365</t>
  </si>
  <si>
    <t>198-MDSL</t>
  </si>
  <si>
    <t>A.C 377</t>
  </si>
  <si>
    <t>188-2015-MDP</t>
  </si>
  <si>
    <t>A.C 378</t>
  </si>
  <si>
    <t>302-2015-ML</t>
  </si>
  <si>
    <t>A.C. 379</t>
  </si>
  <si>
    <t>331-2015-MDC</t>
  </si>
  <si>
    <t>A.C 380</t>
  </si>
  <si>
    <t>222-2015-MSMM</t>
  </si>
  <si>
    <t>A.C 381</t>
  </si>
  <si>
    <t>016-2015-MDPN</t>
  </si>
  <si>
    <t>A.C 382</t>
  </si>
  <si>
    <t>032-15-MDMJM</t>
  </si>
  <si>
    <t>A.C. 383</t>
  </si>
  <si>
    <t>A.C 399</t>
  </si>
  <si>
    <t>31.12.15</t>
  </si>
  <si>
    <t>202-2015-MDSB</t>
  </si>
  <si>
    <t>A.C 400</t>
  </si>
  <si>
    <t>A.C. 401</t>
  </si>
  <si>
    <t>A.C. 402</t>
  </si>
  <si>
    <t>A.C. 403</t>
  </si>
  <si>
    <t>332-MDCH</t>
  </si>
  <si>
    <t>A.C. 404</t>
  </si>
  <si>
    <t>310-MDSJM</t>
  </si>
  <si>
    <t>27.12.15</t>
  </si>
  <si>
    <t>A.C. 405</t>
  </si>
  <si>
    <t>308-2015-MDPH</t>
  </si>
  <si>
    <t>30.12.15</t>
  </si>
  <si>
    <t>A.C. 406</t>
  </si>
  <si>
    <t>A.C. 407</t>
  </si>
  <si>
    <t>300 y 303/MDSM</t>
  </si>
  <si>
    <t>A.C. 408</t>
  </si>
  <si>
    <t>25.12.15</t>
  </si>
  <si>
    <t>442-MDB</t>
  </si>
  <si>
    <t>A.C. 422</t>
  </si>
  <si>
    <t>A.C.423</t>
  </si>
  <si>
    <t>23.12.15</t>
  </si>
  <si>
    <t>226-MDC</t>
  </si>
  <si>
    <t>A.C. 416</t>
  </si>
  <si>
    <t>458/MDC</t>
  </si>
  <si>
    <t>A.C. 421</t>
  </si>
  <si>
    <t>28.12.15</t>
  </si>
  <si>
    <t>A.C. 415</t>
  </si>
  <si>
    <t>453-MDB/CDB,454-MDB/CDB  y 455-MDB/CDB</t>
  </si>
  <si>
    <t>361-MDL,364-MDL y 368-MDL</t>
  </si>
  <si>
    <t>424-CDLO y 427-CDLO</t>
  </si>
  <si>
    <t>272-MDPP y 275-MDPP</t>
  </si>
  <si>
    <t>451-MDR,452-MDR y 460-MDR</t>
  </si>
  <si>
    <t>444/MM y 450/MM</t>
  </si>
  <si>
    <t>328-2015/MDI  y 333-2015-MDI</t>
  </si>
  <si>
    <t>A.C.417</t>
  </si>
  <si>
    <t>A.C.418</t>
  </si>
  <si>
    <t>413-MSI</t>
  </si>
  <si>
    <t>A.C.419</t>
  </si>
  <si>
    <t>346-MDS</t>
  </si>
  <si>
    <t>A.C.420</t>
  </si>
  <si>
    <t>475-MDJM y 485-MDJM</t>
  </si>
  <si>
    <t>A.C. 424</t>
  </si>
  <si>
    <t>549-MSB, 551-MSB y 553-MSB</t>
  </si>
  <si>
    <t>A.C 425</t>
  </si>
  <si>
    <t>A.C. 426</t>
  </si>
  <si>
    <t>225/MDLV y 228/MDLV</t>
  </si>
  <si>
    <t>A.C. 427</t>
  </si>
  <si>
    <t>452-MPL y 456-MPL</t>
  </si>
  <si>
    <t>A.C. 428</t>
  </si>
  <si>
    <t>390-MDSMP y 393-MDSMP</t>
  </si>
  <si>
    <t>A.C. 429</t>
  </si>
  <si>
    <t>00179/MDSA y 00187/MDSA</t>
  </si>
  <si>
    <t>A.C. 442</t>
  </si>
  <si>
    <t>20.12.15</t>
  </si>
  <si>
    <t>RECOLECCIÓN DE
RESIDUOS (RRSS)</t>
  </si>
  <si>
    <t>Fecha: 05/01/2016</t>
  </si>
  <si>
    <t>525-MSS y 533-MSS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</si>
</sst>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 * #,##0.00_ ;_ * \-#,##0.00_ ;_ * &quot;-&quot;??_ ;_ @_ "/>
    <numFmt numFmtId="165" formatCode="dd/mm/yy"/>
    <numFmt numFmtId="166" formatCode="#,##0.00\ \ \ \ \ \ \ \ "/>
    <numFmt numFmtId="167" formatCode="_(* #,##0.00_);_(* \(#,##0.00\);_(&quot;-.-&quot;_);_(@_)"/>
  </numFmts>
  <fonts count="22" x14ac:knownFonts="1">
    <font>
      <sz val="10"/>
      <name val="Arial"/>
    </font>
    <font>
      <sz val="10"/>
      <name val="Arial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7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165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5" fontId="4" fillId="6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0" fontId="1" fillId="7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5" fontId="4" fillId="7" borderId="0" xfId="1" quotePrefix="1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 vertical="center"/>
    </xf>
    <xf numFmtId="166" fontId="4" fillId="7" borderId="0" xfId="0" applyNumberFormat="1" applyFont="1" applyFill="1" applyBorder="1" applyAlignment="1"/>
    <xf numFmtId="166" fontId="4" fillId="7" borderId="0" xfId="0" applyNumberFormat="1" applyFont="1" applyFill="1" applyBorder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/>
    <xf numFmtId="1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4" fontId="0" fillId="6" borderId="0" xfId="0" applyNumberFormat="1" applyFill="1" applyAlignment="1">
      <alignment horizontal="center" vertical="center"/>
    </xf>
    <xf numFmtId="10" fontId="1" fillId="6" borderId="0" xfId="2" applyNumberFormat="1" applyFont="1" applyFill="1" applyAlignment="1"/>
    <xf numFmtId="0" fontId="16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7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6" borderId="0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7" borderId="0" xfId="0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6" borderId="0" xfId="2" applyNumberFormat="1" applyFont="1" applyFill="1" applyAlignment="1"/>
    <xf numFmtId="10" fontId="10" fillId="6" borderId="0" xfId="2" applyNumberFormat="1" applyFont="1" applyFill="1" applyAlignment="1"/>
    <xf numFmtId="0" fontId="10" fillId="6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quotePrefix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66" fontId="4" fillId="8" borderId="0" xfId="0" applyNumberFormat="1" applyFont="1" applyFill="1" applyBorder="1" applyAlignment="1">
      <alignment horizontal="center" vertical="center"/>
    </xf>
    <xf numFmtId="10" fontId="1" fillId="8" borderId="0" xfId="2" applyNumberFormat="1" applyFont="1" applyFill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4" fontId="0" fillId="8" borderId="0" xfId="0" applyNumberForma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/>
    <xf numFmtId="0" fontId="4" fillId="9" borderId="0" xfId="0" applyFont="1" applyFill="1" applyAlignment="1">
      <alignment horizontal="left"/>
    </xf>
    <xf numFmtId="165" fontId="4" fillId="9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66" fontId="4" fillId="9" borderId="0" xfId="0" applyNumberFormat="1" applyFont="1" applyFill="1" applyBorder="1" applyAlignment="1">
      <alignment horizontal="right"/>
    </xf>
    <xf numFmtId="166" fontId="4" fillId="9" borderId="0" xfId="0" applyNumberFormat="1" applyFont="1" applyFill="1" applyBorder="1" applyAlignment="1">
      <alignment horizontal="center" vertical="center"/>
    </xf>
    <xf numFmtId="10" fontId="1" fillId="9" borderId="0" xfId="2" applyNumberFormat="1" applyFont="1" applyFill="1" applyAlignment="1"/>
    <xf numFmtId="0" fontId="0" fillId="9" borderId="0" xfId="0" applyFill="1" applyAlignment="1">
      <alignment horizontal="center" vertical="center"/>
    </xf>
    <xf numFmtId="0" fontId="0" fillId="9" borderId="0" xfId="0" applyFill="1" applyAlignment="1"/>
    <xf numFmtId="165" fontId="4" fillId="9" borderId="0" xfId="1" quotePrefix="1" applyNumberFormat="1" applyFont="1" applyFill="1" applyAlignment="1">
      <alignment horizontal="center"/>
    </xf>
    <xf numFmtId="1" fontId="4" fillId="9" borderId="0" xfId="0" applyNumberFormat="1" applyFont="1" applyFill="1" applyAlignment="1">
      <alignment horizontal="center"/>
    </xf>
    <xf numFmtId="10" fontId="1" fillId="9" borderId="0" xfId="2" applyNumberFormat="1" applyFont="1" applyFill="1" applyAlignment="1"/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 applyAlignment="1"/>
    <xf numFmtId="0" fontId="4" fillId="9" borderId="0" xfId="0" applyFont="1" applyFill="1" applyBorder="1" applyAlignment="1">
      <alignment horizontal="left"/>
    </xf>
    <xf numFmtId="165" fontId="4" fillId="9" borderId="0" xfId="1" applyNumberFormat="1" applyFont="1" applyFill="1" applyBorder="1" applyAlignment="1">
      <alignment horizontal="center"/>
    </xf>
    <xf numFmtId="4" fontId="4" fillId="9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165" fontId="4" fillId="9" borderId="0" xfId="1" quotePrefix="1" applyNumberFormat="1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wrapText="1"/>
    </xf>
    <xf numFmtId="166" fontId="4" fillId="9" borderId="0" xfId="0" applyNumberFormat="1" applyFont="1" applyFill="1" applyBorder="1" applyAlignment="1">
      <alignment vertical="center"/>
    </xf>
    <xf numFmtId="166" fontId="4" fillId="9" borderId="0" xfId="0" applyNumberFormat="1" applyFont="1" applyFill="1" applyBorder="1" applyAlignment="1"/>
    <xf numFmtId="4" fontId="4" fillId="9" borderId="0" xfId="0" applyNumberFormat="1" applyFont="1" applyFill="1" applyAlignment="1">
      <alignment horizontal="center" vertical="center"/>
    </xf>
    <xf numFmtId="9" fontId="1" fillId="9" borderId="0" xfId="2" applyFont="1" applyFill="1" applyAlignment="1"/>
    <xf numFmtId="165" fontId="4" fillId="9" borderId="0" xfId="0" applyNumberFormat="1" applyFont="1" applyFill="1" applyAlignment="1">
      <alignment horizontal="center" vertical="center"/>
    </xf>
    <xf numFmtId="165" fontId="4" fillId="9" borderId="0" xfId="1" quotePrefix="1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165" fontId="4" fillId="9" borderId="0" xfId="1" quotePrefix="1" applyNumberFormat="1" applyFont="1" applyFill="1" applyBorder="1" applyAlignment="1">
      <alignment horizontal="center" vertical="center"/>
    </xf>
    <xf numFmtId="4" fontId="4" fillId="9" borderId="0" xfId="0" applyNumberFormat="1" applyFont="1" applyFill="1" applyBorder="1" applyAlignment="1">
      <alignment horizontal="center" vertical="center"/>
    </xf>
    <xf numFmtId="166" fontId="4" fillId="9" borderId="0" xfId="0" applyNumberFormat="1" applyFont="1" applyFill="1" applyBorder="1" applyAlignment="1">
      <alignment horizontal="right" vertical="center"/>
    </xf>
    <xf numFmtId="0" fontId="4" fillId="9" borderId="0" xfId="0" applyFont="1" applyFill="1" applyAlignment="1">
      <alignment horizontal="left" vertical="center"/>
    </xf>
    <xf numFmtId="165" fontId="4" fillId="9" borderId="0" xfId="0" applyNumberFormat="1" applyFont="1" applyFill="1" applyAlignment="1">
      <alignment horizontal="center" vertical="center" wrapText="1"/>
    </xf>
    <xf numFmtId="165" fontId="4" fillId="9" borderId="0" xfId="0" applyNumberFormat="1" applyFont="1" applyFill="1" applyBorder="1" applyAlignment="1">
      <alignment horizontal="center"/>
    </xf>
    <xf numFmtId="10" fontId="10" fillId="9" borderId="0" xfId="2" applyNumberFormat="1" applyFont="1" applyFill="1" applyAlignment="1"/>
    <xf numFmtId="166" fontId="4" fillId="9" borderId="0" xfId="0" applyNumberFormat="1" applyFont="1" applyFill="1" applyBorder="1" applyAlignment="1">
      <alignment horizontal="center"/>
    </xf>
    <xf numFmtId="0" fontId="10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165" fontId="4" fillId="9" borderId="0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9" borderId="3" xfId="2" applyFont="1" applyFill="1" applyBorder="1" applyAlignment="1"/>
    <xf numFmtId="4" fontId="13" fillId="0" borderId="3" xfId="0" applyNumberFormat="1" applyFont="1" applyBorder="1" applyAlignment="1"/>
    <xf numFmtId="0" fontId="15" fillId="0" borderId="3" xfId="0" applyFont="1" applyBorder="1" applyAlignment="1">
      <alignment horizontal="center"/>
    </xf>
    <xf numFmtId="164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164" fontId="15" fillId="0" borderId="3" xfId="0" applyNumberFormat="1" applyFont="1" applyBorder="1" applyAlignment="1"/>
    <xf numFmtId="0" fontId="17" fillId="9" borderId="0" xfId="0" applyFont="1" applyFill="1" applyBorder="1" applyAlignment="1">
      <alignment horizontal="left"/>
    </xf>
    <xf numFmtId="0" fontId="17" fillId="9" borderId="0" xfId="0" applyFont="1" applyFill="1" applyAlignment="1">
      <alignment horizontal="left"/>
    </xf>
    <xf numFmtId="165" fontId="17" fillId="9" borderId="0" xfId="0" applyNumberFormat="1" applyFont="1" applyFill="1" applyBorder="1" applyAlignment="1">
      <alignment horizontal="center"/>
    </xf>
    <xf numFmtId="165" fontId="17" fillId="9" borderId="0" xfId="1" applyNumberFormat="1" applyFont="1" applyFill="1" applyBorder="1" applyAlignment="1">
      <alignment horizontal="center"/>
    </xf>
    <xf numFmtId="165" fontId="17" fillId="9" borderId="0" xfId="1" quotePrefix="1" applyNumberFormat="1" applyFont="1" applyFill="1" applyBorder="1" applyAlignment="1">
      <alignment horizontal="center"/>
    </xf>
    <xf numFmtId="165" fontId="17" fillId="9" borderId="0" xfId="1" quotePrefix="1" applyNumberFormat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/>
    </xf>
    <xf numFmtId="165" fontId="17" fillId="9" borderId="0" xfId="1" quotePrefix="1" applyNumberFormat="1" applyFont="1" applyFill="1" applyAlignment="1">
      <alignment horizontal="center"/>
    </xf>
    <xf numFmtId="165" fontId="17" fillId="9" borderId="0" xfId="1" quotePrefix="1" applyNumberFormat="1" applyFont="1" applyFill="1" applyAlignment="1">
      <alignment horizontal="center" vertical="center"/>
    </xf>
    <xf numFmtId="165" fontId="17" fillId="9" borderId="0" xfId="0" applyNumberFormat="1" applyFont="1" applyFill="1" applyBorder="1" applyAlignment="1">
      <alignment horizontal="center" vertical="center"/>
    </xf>
    <xf numFmtId="4" fontId="17" fillId="9" borderId="0" xfId="0" applyNumberFormat="1" applyFont="1" applyFill="1" applyBorder="1" applyAlignment="1">
      <alignment horizontal="center" vertical="center"/>
    </xf>
    <xf numFmtId="3" fontId="17" fillId="9" borderId="0" xfId="0" applyNumberFormat="1" applyFont="1" applyFill="1" applyBorder="1" applyAlignment="1">
      <alignment horizontal="center"/>
    </xf>
    <xf numFmtId="4" fontId="17" fillId="9" borderId="0" xfId="0" applyNumberFormat="1" applyFont="1" applyFill="1" applyAlignment="1">
      <alignment horizontal="center" vertical="center"/>
    </xf>
    <xf numFmtId="3" fontId="17" fillId="9" borderId="0" xfId="0" applyNumberFormat="1" applyFont="1" applyFill="1" applyAlignment="1">
      <alignment horizontal="center"/>
    </xf>
    <xf numFmtId="166" fontId="17" fillId="9" borderId="0" xfId="0" applyNumberFormat="1" applyFont="1" applyFill="1" applyBorder="1" applyAlignment="1">
      <alignment horizontal="center" vertical="center"/>
    </xf>
    <xf numFmtId="1" fontId="17" fillId="9" borderId="0" xfId="0" applyNumberFormat="1" applyFont="1" applyFill="1" applyAlignment="1">
      <alignment horizontal="center"/>
    </xf>
    <xf numFmtId="3" fontId="17" fillId="9" borderId="0" xfId="0" applyNumberFormat="1" applyFont="1" applyFill="1" applyAlignment="1">
      <alignment horizontal="center" wrapText="1"/>
    </xf>
    <xf numFmtId="3" fontId="17" fillId="9" borderId="0" xfId="0" applyNumberFormat="1" applyFont="1" applyFill="1" applyAlignment="1">
      <alignment horizontal="center" vertical="center"/>
    </xf>
    <xf numFmtId="4" fontId="17" fillId="9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0" fontId="4" fillId="10" borderId="0" xfId="0" applyFont="1" applyFill="1" applyBorder="1" applyAlignment="1"/>
    <xf numFmtId="0" fontId="17" fillId="10" borderId="0" xfId="0" applyFont="1" applyFill="1" applyBorder="1" applyAlignment="1">
      <alignment horizontal="left"/>
    </xf>
    <xf numFmtId="165" fontId="17" fillId="10" borderId="0" xfId="0" applyNumberFormat="1" applyFont="1" applyFill="1" applyBorder="1" applyAlignment="1">
      <alignment horizontal="center"/>
    </xf>
    <xf numFmtId="4" fontId="17" fillId="10" borderId="0" xfId="0" applyNumberFormat="1" applyFont="1" applyFill="1" applyBorder="1" applyAlignment="1">
      <alignment horizontal="center" vertical="center"/>
    </xf>
    <xf numFmtId="3" fontId="17" fillId="10" borderId="0" xfId="0" applyNumberFormat="1" applyFont="1" applyFill="1" applyBorder="1" applyAlignment="1">
      <alignment horizontal="center"/>
    </xf>
    <xf numFmtId="166" fontId="4" fillId="10" borderId="0" xfId="0" applyNumberFormat="1" applyFont="1" applyFill="1" applyBorder="1" applyAlignment="1">
      <alignment horizontal="right"/>
    </xf>
    <xf numFmtId="166" fontId="4" fillId="10" borderId="0" xfId="0" applyNumberFormat="1" applyFont="1" applyFill="1" applyBorder="1" applyAlignment="1">
      <alignment horizontal="center" vertical="center"/>
    </xf>
    <xf numFmtId="10" fontId="1" fillId="10" borderId="0" xfId="2" applyNumberFormat="1" applyFont="1" applyFill="1" applyAlignment="1"/>
    <xf numFmtId="0" fontId="18" fillId="10" borderId="0" xfId="0" applyFont="1" applyFill="1" applyAlignment="1">
      <alignment horizontal="center" vertical="center"/>
    </xf>
    <xf numFmtId="0" fontId="0" fillId="10" borderId="0" xfId="0" applyFill="1" applyAlignment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/>
    <xf numFmtId="0" fontId="17" fillId="10" borderId="0" xfId="0" applyFont="1" applyFill="1" applyAlignment="1">
      <alignment horizontal="left"/>
    </xf>
    <xf numFmtId="165" fontId="17" fillId="10" borderId="0" xfId="1" quotePrefix="1" applyNumberFormat="1" applyFont="1" applyFill="1" applyAlignment="1">
      <alignment horizontal="center"/>
    </xf>
    <xf numFmtId="4" fontId="17" fillId="10" borderId="0" xfId="0" applyNumberFormat="1" applyFont="1" applyFill="1" applyAlignment="1">
      <alignment horizontal="center" vertical="center"/>
    </xf>
    <xf numFmtId="3" fontId="17" fillId="10" borderId="0" xfId="0" applyNumberFormat="1" applyFont="1" applyFill="1" applyAlignment="1">
      <alignment horizontal="center"/>
    </xf>
    <xf numFmtId="166" fontId="4" fillId="10" borderId="0" xfId="0" applyNumberFormat="1" applyFont="1" applyFill="1" applyBorder="1" applyAlignment="1">
      <alignment vertical="center"/>
    </xf>
    <xf numFmtId="4" fontId="0" fillId="10" borderId="0" xfId="0" applyNumberFormat="1" applyFill="1" applyAlignment="1"/>
    <xf numFmtId="4" fontId="0" fillId="0" borderId="0" xfId="0" applyNumberFormat="1" applyAlignment="1"/>
    <xf numFmtId="0" fontId="10" fillId="10" borderId="0" xfId="0" applyFont="1" applyFill="1" applyAlignment="1">
      <alignment horizontal="center" vertical="center"/>
    </xf>
    <xf numFmtId="10" fontId="10" fillId="10" borderId="0" xfId="2" applyNumberFormat="1" applyFont="1" applyFill="1" applyAlignment="1"/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7" fillId="10" borderId="0" xfId="0" applyFont="1" applyFill="1" applyAlignment="1">
      <alignment horizontal="left" vertical="center"/>
    </xf>
    <xf numFmtId="165" fontId="17" fillId="10" borderId="0" xfId="0" applyNumberFormat="1" applyFont="1" applyFill="1" applyAlignment="1">
      <alignment horizontal="center" vertical="center"/>
    </xf>
    <xf numFmtId="3" fontId="17" fillId="10" borderId="0" xfId="0" applyNumberFormat="1" applyFont="1" applyFill="1" applyAlignment="1">
      <alignment horizontal="center" wrapText="1"/>
    </xf>
    <xf numFmtId="165" fontId="17" fillId="10" borderId="0" xfId="0" applyNumberFormat="1" applyFont="1" applyFill="1" applyAlignment="1">
      <alignment horizontal="center" vertical="center" wrapText="1"/>
    </xf>
    <xf numFmtId="0" fontId="10" fillId="9" borderId="0" xfId="0" applyFont="1" applyFill="1" applyAlignment="1"/>
    <xf numFmtId="0" fontId="14" fillId="9" borderId="0" xfId="0" applyFont="1" applyFill="1" applyAlignment="1"/>
    <xf numFmtId="0" fontId="10" fillId="9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20" fillId="11" borderId="0" xfId="0" applyFont="1" applyFill="1" applyBorder="1" applyAlignment="1"/>
    <xf numFmtId="0" fontId="20" fillId="11" borderId="0" xfId="0" applyFont="1" applyFill="1" applyBorder="1" applyAlignment="1">
      <alignment horizontal="center"/>
    </xf>
    <xf numFmtId="165" fontId="4" fillId="11" borderId="0" xfId="1" applyNumberFormat="1" applyFont="1" applyFill="1" applyBorder="1" applyAlignment="1">
      <alignment horizontal="center"/>
    </xf>
    <xf numFmtId="4" fontId="4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/>
    </xf>
    <xf numFmtId="165" fontId="4" fillId="0" borderId="0" xfId="1" quotePrefix="1" applyNumberFormat="1" applyFont="1" applyFill="1" applyBorder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vertical="center"/>
    </xf>
    <xf numFmtId="165" fontId="4" fillId="0" borderId="0" xfId="1" quotePrefix="1" applyNumberFormat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1" quotePrefix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2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21" fillId="0" borderId="0" xfId="0" applyFont="1" applyFill="1" applyAlignment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left" vertical="center" wrapText="1"/>
    </xf>
    <xf numFmtId="4" fontId="4" fillId="11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6" fontId="4" fillId="11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vertical="center"/>
    </xf>
    <xf numFmtId="166" fontId="4" fillId="11" borderId="0" xfId="0" applyNumberFormat="1" applyFont="1" applyFill="1" applyBorder="1" applyAlignment="1">
      <alignment horizontal="center"/>
    </xf>
    <xf numFmtId="166" fontId="4" fillId="11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4" fillId="1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85" workbookViewId="0">
      <selection sqref="A1:N2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3" ht="15.75" x14ac:dyDescent="0.25">
      <c r="A2" s="341" t="s">
        <v>54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342" t="s">
        <v>1</v>
      </c>
      <c r="B5" s="342" t="s">
        <v>2</v>
      </c>
      <c r="C5" s="342" t="s">
        <v>3</v>
      </c>
      <c r="D5" s="342" t="s">
        <v>4</v>
      </c>
      <c r="E5" s="342" t="s">
        <v>5</v>
      </c>
      <c r="F5" s="342" t="s">
        <v>6</v>
      </c>
      <c r="G5" s="342" t="s">
        <v>7</v>
      </c>
      <c r="H5" s="339" t="s">
        <v>151</v>
      </c>
      <c r="I5" s="339"/>
      <c r="J5" s="339"/>
      <c r="K5" s="339"/>
      <c r="L5" s="339"/>
      <c r="M5" s="339" t="s">
        <v>154</v>
      </c>
      <c r="N5" s="339"/>
      <c r="O5" s="339"/>
      <c r="P5" s="339"/>
      <c r="Q5" s="339"/>
      <c r="R5" s="339" t="s">
        <v>260</v>
      </c>
      <c r="S5" s="339"/>
      <c r="T5" s="339"/>
      <c r="U5" s="339"/>
      <c r="V5" s="339"/>
    </row>
    <row r="6" spans="1:23" ht="39" customHeight="1" thickBot="1" x14ac:dyDescent="0.25">
      <c r="A6" s="343"/>
      <c r="B6" s="343"/>
      <c r="C6" s="343"/>
      <c r="D6" s="343"/>
      <c r="E6" s="343"/>
      <c r="F6" s="343"/>
      <c r="G6" s="343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 x14ac:dyDescent="0.2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 x14ac:dyDescent="0.2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 x14ac:dyDescent="0.2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 x14ac:dyDescent="0.2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 x14ac:dyDescent="0.2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 x14ac:dyDescent="0.2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 x14ac:dyDescent="0.2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 x14ac:dyDescent="0.2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 x14ac:dyDescent="0.2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 x14ac:dyDescent="0.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 x14ac:dyDescent="0.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 x14ac:dyDescent="0.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 x14ac:dyDescent="0.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 x14ac:dyDescent="0.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Normal="85" workbookViewId="0">
      <pane ySplit="4" topLeftCell="A20" activePane="bottomLeft" state="frozen"/>
      <selection pane="bottomLeft" activeCell="C30" sqref="C30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6" customWidth="1"/>
    <col min="4" max="4" width="14" customWidth="1"/>
    <col min="5" max="5" width="11.42578125" style="103" customWidth="1"/>
    <col min="6" max="6" width="15.8554687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3" ht="16.5" thickBot="1" x14ac:dyDescent="0.3">
      <c r="A2" s="344" t="s">
        <v>368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23" ht="25.5" customHeight="1" x14ac:dyDescent="0.2">
      <c r="A3" s="342" t="s">
        <v>1</v>
      </c>
      <c r="B3" s="342" t="s">
        <v>2</v>
      </c>
      <c r="C3" s="342" t="s">
        <v>3</v>
      </c>
      <c r="D3" s="342" t="s">
        <v>4</v>
      </c>
      <c r="E3" s="342" t="s">
        <v>5</v>
      </c>
      <c r="F3" s="342" t="s">
        <v>6</v>
      </c>
      <c r="G3" s="342" t="s">
        <v>7</v>
      </c>
      <c r="H3" s="339" t="s">
        <v>151</v>
      </c>
      <c r="I3" s="339"/>
      <c r="J3" s="339"/>
      <c r="K3" s="339"/>
      <c r="L3" s="339"/>
      <c r="M3" s="339" t="s">
        <v>154</v>
      </c>
      <c r="N3" s="339"/>
      <c r="O3" s="339"/>
      <c r="P3" s="339"/>
      <c r="Q3" s="339"/>
      <c r="R3" s="339" t="s">
        <v>260</v>
      </c>
      <c r="S3" s="339"/>
      <c r="T3" s="339"/>
      <c r="U3" s="339"/>
      <c r="V3" s="339"/>
    </row>
    <row r="4" spans="1:23" ht="39" customHeight="1" thickBot="1" x14ac:dyDescent="0.25">
      <c r="A4" s="343"/>
      <c r="B4" s="343"/>
      <c r="C4" s="343"/>
      <c r="D4" s="343"/>
      <c r="E4" s="343"/>
      <c r="F4" s="343"/>
      <c r="G4" s="343"/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4" t="s">
        <v>8</v>
      </c>
      <c r="N4" s="4" t="s">
        <v>9</v>
      </c>
      <c r="O4" s="4" t="s">
        <v>10</v>
      </c>
      <c r="P4" s="4" t="s">
        <v>11</v>
      </c>
      <c r="Q4" s="3" t="s">
        <v>12</v>
      </c>
      <c r="R4" s="3" t="s">
        <v>12</v>
      </c>
      <c r="S4" s="4" t="s">
        <v>8</v>
      </c>
      <c r="T4" s="4" t="s">
        <v>9</v>
      </c>
      <c r="U4" s="4" t="s">
        <v>10</v>
      </c>
      <c r="V4" s="4" t="s">
        <v>11</v>
      </c>
    </row>
    <row r="5" spans="1:23" x14ac:dyDescent="0.2">
      <c r="A5" s="5"/>
      <c r="B5" s="6"/>
      <c r="C5" s="5"/>
      <c r="D5" s="5"/>
      <c r="E5" s="5"/>
      <c r="F5" s="5"/>
      <c r="G5" s="5"/>
      <c r="H5" s="5"/>
      <c r="I5" s="6"/>
      <c r="J5" s="6"/>
      <c r="K5" s="6"/>
      <c r="L5" s="5"/>
    </row>
    <row r="6" spans="1:23" s="191" customFormat="1" ht="15" customHeight="1" x14ac:dyDescent="0.2">
      <c r="A6" s="195">
        <v>1</v>
      </c>
      <c r="B6" s="196" t="s">
        <v>13</v>
      </c>
      <c r="C6" s="197" t="s">
        <v>315</v>
      </c>
      <c r="D6" s="219">
        <v>41637</v>
      </c>
      <c r="E6" s="215" t="s">
        <v>87</v>
      </c>
      <c r="F6" s="200" t="s">
        <v>316</v>
      </c>
      <c r="G6" s="219">
        <v>41637</v>
      </c>
      <c r="H6" s="187">
        <v>460305.87</v>
      </c>
      <c r="I6" s="187">
        <v>727655.39</v>
      </c>
      <c r="J6" s="187">
        <v>854506.52</v>
      </c>
      <c r="K6" s="187">
        <v>793756.87</v>
      </c>
      <c r="L6" s="187">
        <f>SUM(H6:K6)</f>
        <v>2836224.65</v>
      </c>
      <c r="M6" s="187">
        <v>460305.87</v>
      </c>
      <c r="N6" s="187">
        <v>727655.39</v>
      </c>
      <c r="O6" s="187">
        <v>854506.52</v>
      </c>
      <c r="P6" s="187">
        <v>793756.87</v>
      </c>
      <c r="Q6" s="188">
        <f t="shared" ref="Q6:Q31" si="0">+M6+N6+O6+P6</f>
        <v>2836224.65</v>
      </c>
      <c r="R6" s="189">
        <f>+Q6/L6-1</f>
        <v>0</v>
      </c>
      <c r="S6" s="189">
        <f t="shared" ref="S6:V11" si="1">+M6/H6-1</f>
        <v>0</v>
      </c>
      <c r="T6" s="189">
        <f t="shared" si="1"/>
        <v>0</v>
      </c>
      <c r="U6" s="189">
        <f t="shared" si="1"/>
        <v>0</v>
      </c>
      <c r="V6" s="189">
        <f t="shared" si="1"/>
        <v>0</v>
      </c>
      <c r="W6" s="190" t="s">
        <v>242</v>
      </c>
    </row>
    <row r="7" spans="1:23" s="191" customFormat="1" ht="15" customHeight="1" x14ac:dyDescent="0.2">
      <c r="A7" s="195">
        <v>2</v>
      </c>
      <c r="B7" s="196" t="s">
        <v>14</v>
      </c>
      <c r="C7" s="197" t="s">
        <v>299</v>
      </c>
      <c r="D7" s="198">
        <v>41636</v>
      </c>
      <c r="E7" s="215" t="s">
        <v>87</v>
      </c>
      <c r="F7" s="200" t="s">
        <v>300</v>
      </c>
      <c r="G7" s="211">
        <v>41636</v>
      </c>
      <c r="H7" s="187">
        <v>3384033.09</v>
      </c>
      <c r="I7" s="187">
        <v>12034519.130000001</v>
      </c>
      <c r="J7" s="187">
        <v>9491829.1799999997</v>
      </c>
      <c r="K7" s="187">
        <v>8650332.8200000003</v>
      </c>
      <c r="L7" s="187">
        <f>+H7+I7+J7+K7</f>
        <v>33560714.219999999</v>
      </c>
      <c r="M7" s="187">
        <v>4338377.92</v>
      </c>
      <c r="N7" s="187">
        <v>15223960.470000001</v>
      </c>
      <c r="O7" s="187">
        <v>11946059.66</v>
      </c>
      <c r="P7" s="187">
        <v>11739395.01</v>
      </c>
      <c r="Q7" s="188">
        <f t="shared" si="0"/>
        <v>43247793.060000002</v>
      </c>
      <c r="R7" s="194">
        <f t="shared" ref="R7:R48" si="2">+Q7/L7-1</f>
        <v>0.28864340539651367</v>
      </c>
      <c r="S7" s="194">
        <f t="shared" si="1"/>
        <v>0.28201403609797437</v>
      </c>
      <c r="T7" s="194">
        <f t="shared" si="1"/>
        <v>0.26502441065960558</v>
      </c>
      <c r="U7" s="194">
        <f t="shared" si="1"/>
        <v>0.25856243653976096</v>
      </c>
      <c r="V7" s="194">
        <f t="shared" si="1"/>
        <v>0.35710327617197968</v>
      </c>
      <c r="W7" s="190" t="s">
        <v>243</v>
      </c>
    </row>
    <row r="8" spans="1:23" s="191" customFormat="1" ht="15" customHeight="1" x14ac:dyDescent="0.2">
      <c r="A8" s="195">
        <v>3</v>
      </c>
      <c r="B8" s="196" t="s">
        <v>15</v>
      </c>
      <c r="C8" s="197" t="s">
        <v>319</v>
      </c>
      <c r="D8" s="219">
        <v>41637</v>
      </c>
      <c r="E8" s="215" t="s">
        <v>87</v>
      </c>
      <c r="F8" s="200" t="s">
        <v>320</v>
      </c>
      <c r="G8" s="219">
        <v>41637</v>
      </c>
      <c r="H8" s="187">
        <v>1273132.52</v>
      </c>
      <c r="I8" s="187">
        <v>1600192.84</v>
      </c>
      <c r="J8" s="187">
        <v>1635631.71</v>
      </c>
      <c r="K8" s="199">
        <v>3213884.86</v>
      </c>
      <c r="L8" s="187">
        <f>SUM(H8:K8)</f>
        <v>7722841.9299999997</v>
      </c>
      <c r="M8" s="187">
        <v>1308270.98</v>
      </c>
      <c r="N8" s="187">
        <v>1644358.16</v>
      </c>
      <c r="O8" s="187">
        <v>1680775.15</v>
      </c>
      <c r="P8" s="187">
        <v>3302588.08</v>
      </c>
      <c r="Q8" s="188">
        <f t="shared" si="0"/>
        <v>7935992.3699999992</v>
      </c>
      <c r="R8" s="189">
        <f t="shared" si="2"/>
        <v>2.760000035375576E-2</v>
      </c>
      <c r="S8" s="189">
        <f t="shared" si="1"/>
        <v>2.7600001922816197E-2</v>
      </c>
      <c r="T8" s="189">
        <f t="shared" si="1"/>
        <v>2.7599998510179358E-2</v>
      </c>
      <c r="U8" s="189">
        <f t="shared" si="1"/>
        <v>2.7600002937091528E-2</v>
      </c>
      <c r="V8" s="189">
        <f t="shared" si="1"/>
        <v>2.7599999335383929E-2</v>
      </c>
      <c r="W8" s="190" t="s">
        <v>244</v>
      </c>
    </row>
    <row r="9" spans="1:23" s="191" customFormat="1" ht="15" customHeight="1" x14ac:dyDescent="0.2">
      <c r="A9" s="195">
        <v>4</v>
      </c>
      <c r="B9" s="196" t="s">
        <v>16</v>
      </c>
      <c r="C9" s="197" t="s">
        <v>317</v>
      </c>
      <c r="D9" s="211">
        <v>41637</v>
      </c>
      <c r="E9" s="215" t="s">
        <v>87</v>
      </c>
      <c r="F9" s="200" t="s">
        <v>318</v>
      </c>
      <c r="G9" s="211">
        <v>41637</v>
      </c>
      <c r="H9" s="207">
        <v>1301613.3899999999</v>
      </c>
      <c r="I9" s="187">
        <v>3018729.93</v>
      </c>
      <c r="J9" s="187">
        <v>1288021.43</v>
      </c>
      <c r="K9" s="187">
        <v>2099043.23</v>
      </c>
      <c r="L9" s="187">
        <f>+H9+I9+J9+K9</f>
        <v>7707407.9800000004</v>
      </c>
      <c r="M9" s="187">
        <v>1337537.92</v>
      </c>
      <c r="N9" s="187">
        <v>3102046.88</v>
      </c>
      <c r="O9" s="187">
        <v>1323570.82</v>
      </c>
      <c r="P9" s="187">
        <v>2156976.8199999998</v>
      </c>
      <c r="Q9" s="188">
        <f>+M9+N9+O9+P9</f>
        <v>7920132.4399999995</v>
      </c>
      <c r="R9" s="194">
        <f>+Q9/L9-1</f>
        <v>2.7599999967823141E-2</v>
      </c>
      <c r="S9" s="194">
        <f t="shared" si="1"/>
        <v>2.760000033496901E-2</v>
      </c>
      <c r="T9" s="194">
        <f t="shared" si="1"/>
        <v>2.7600001302534372E-2</v>
      </c>
      <c r="U9" s="194">
        <f t="shared" si="1"/>
        <v>2.7599998860267538E-2</v>
      </c>
      <c r="V9" s="194">
        <f t="shared" si="1"/>
        <v>2.7599998500269063E-2</v>
      </c>
      <c r="W9" s="190" t="s">
        <v>244</v>
      </c>
    </row>
    <row r="10" spans="1:23" s="191" customFormat="1" ht="15" customHeight="1" x14ac:dyDescent="0.2">
      <c r="A10" s="195">
        <v>5</v>
      </c>
      <c r="B10" s="196" t="s">
        <v>17</v>
      </c>
      <c r="C10" s="197" t="s">
        <v>325</v>
      </c>
      <c r="D10" s="211">
        <v>41637</v>
      </c>
      <c r="E10" s="215" t="s">
        <v>87</v>
      </c>
      <c r="F10" s="200" t="s">
        <v>326</v>
      </c>
      <c r="G10" s="211">
        <v>41637</v>
      </c>
      <c r="H10" s="207">
        <v>415849.12</v>
      </c>
      <c r="I10" s="187">
        <v>2926836.03</v>
      </c>
      <c r="J10" s="187">
        <v>1266877.55</v>
      </c>
      <c r="K10" s="187">
        <v>1405034.32</v>
      </c>
      <c r="L10" s="187">
        <f>+H10+I10+J10+K10</f>
        <v>6014597.0200000005</v>
      </c>
      <c r="M10" s="187">
        <v>427326.554</v>
      </c>
      <c r="N10" s="187">
        <v>3007616.7</v>
      </c>
      <c r="O10" s="187">
        <v>1301843.3740000001</v>
      </c>
      <c r="P10" s="187">
        <v>1443813.26</v>
      </c>
      <c r="Q10" s="188">
        <f t="shared" si="0"/>
        <v>6180599.8880000003</v>
      </c>
      <c r="R10" s="189">
        <f t="shared" si="2"/>
        <v>2.7599998378611268E-2</v>
      </c>
      <c r="S10" s="189">
        <f t="shared" si="1"/>
        <v>2.7599995883122341E-2</v>
      </c>
      <c r="T10" s="189">
        <f t="shared" si="1"/>
        <v>2.7599998487103594E-2</v>
      </c>
      <c r="U10" s="189">
        <f t="shared" si="1"/>
        <v>2.7600002857419037E-2</v>
      </c>
      <c r="V10" s="189">
        <f t="shared" si="1"/>
        <v>2.759999485279474E-2</v>
      </c>
      <c r="W10" s="190" t="s">
        <v>244</v>
      </c>
    </row>
    <row r="11" spans="1:23" s="191" customFormat="1" ht="15" customHeight="1" x14ac:dyDescent="0.2">
      <c r="A11" s="195">
        <v>6</v>
      </c>
      <c r="B11" s="196" t="s">
        <v>18</v>
      </c>
      <c r="C11" s="197" t="s">
        <v>321</v>
      </c>
      <c r="D11" s="219">
        <v>41637</v>
      </c>
      <c r="E11" s="215" t="s">
        <v>87</v>
      </c>
      <c r="F11" s="200" t="s">
        <v>322</v>
      </c>
      <c r="G11" s="219">
        <v>41637</v>
      </c>
      <c r="H11" s="187">
        <v>131218.99</v>
      </c>
      <c r="I11" s="187">
        <v>795291.19</v>
      </c>
      <c r="J11" s="187">
        <v>669479.75</v>
      </c>
      <c r="K11" s="187">
        <v>297499.76</v>
      </c>
      <c r="L11" s="187">
        <f>H11+I11+J11+K11</f>
        <v>1893489.69</v>
      </c>
      <c r="M11" s="187">
        <v>163121.97</v>
      </c>
      <c r="N11" s="187">
        <v>945086.28</v>
      </c>
      <c r="O11" s="187">
        <v>788624.09</v>
      </c>
      <c r="P11" s="187">
        <v>361067.47</v>
      </c>
      <c r="Q11" s="188">
        <f t="shared" si="0"/>
        <v>2257899.8099999996</v>
      </c>
      <c r="R11" s="194">
        <f t="shared" si="2"/>
        <v>0.19245424040307268</v>
      </c>
      <c r="S11" s="194">
        <f t="shared" si="1"/>
        <v>0.24312776679655901</v>
      </c>
      <c r="T11" s="194">
        <f t="shared" si="1"/>
        <v>0.18835250771481582</v>
      </c>
      <c r="U11" s="194">
        <f t="shared" si="1"/>
        <v>0.17796556206517078</v>
      </c>
      <c r="V11" s="194">
        <f t="shared" si="1"/>
        <v>0.21367314716489161</v>
      </c>
      <c r="W11" s="190" t="s">
        <v>243</v>
      </c>
    </row>
    <row r="12" spans="1:23" s="191" customFormat="1" ht="15" customHeight="1" x14ac:dyDescent="0.2">
      <c r="A12" s="212">
        <v>7</v>
      </c>
      <c r="B12" s="213" t="s">
        <v>167</v>
      </c>
      <c r="C12" s="197" t="s">
        <v>311</v>
      </c>
      <c r="D12" s="219">
        <v>41637</v>
      </c>
      <c r="E12" s="215" t="s">
        <v>87</v>
      </c>
      <c r="F12" s="200" t="s">
        <v>312</v>
      </c>
      <c r="G12" s="219">
        <v>41637</v>
      </c>
      <c r="H12" s="206">
        <v>1945780.15</v>
      </c>
      <c r="I12" s="206">
        <v>8639702.9000000004</v>
      </c>
      <c r="J12" s="206">
        <v>4395751.12</v>
      </c>
      <c r="K12" s="206">
        <v>2764279.83</v>
      </c>
      <c r="L12" s="206">
        <f>+H12+I12+J12</f>
        <v>14981234.170000002</v>
      </c>
      <c r="M12" s="187">
        <v>1999483.68</v>
      </c>
      <c r="N12" s="187">
        <v>8481221.7699999996</v>
      </c>
      <c r="O12" s="187">
        <v>4688005.79</v>
      </c>
      <c r="P12" s="201" t="s">
        <v>367</v>
      </c>
      <c r="Q12" s="188">
        <f>+M12+N12+O12</f>
        <v>15168711.239999998</v>
      </c>
      <c r="R12" s="189">
        <f>+Q12/L12-1</f>
        <v>1.2514127198907321E-2</v>
      </c>
      <c r="S12" s="194">
        <f t="shared" ref="S12:U13" si="3">+M12/H12-1</f>
        <v>2.7599998900184053E-2</v>
      </c>
      <c r="T12" s="194">
        <f t="shared" si="3"/>
        <v>-1.8343354144735757E-2</v>
      </c>
      <c r="U12" s="194">
        <f t="shared" si="3"/>
        <v>6.6485718145025352E-2</v>
      </c>
      <c r="V12" s="220" t="s">
        <v>252</v>
      </c>
      <c r="W12" s="201" t="s">
        <v>246</v>
      </c>
    </row>
    <row r="13" spans="1:23" s="191" customFormat="1" ht="15" customHeight="1" x14ac:dyDescent="0.2">
      <c r="A13" s="212">
        <v>8</v>
      </c>
      <c r="B13" s="213" t="s">
        <v>279</v>
      </c>
      <c r="C13" s="197" t="s">
        <v>305</v>
      </c>
      <c r="D13" s="214">
        <v>41636</v>
      </c>
      <c r="E13" s="215" t="s">
        <v>87</v>
      </c>
      <c r="F13" s="200" t="s">
        <v>306</v>
      </c>
      <c r="G13" s="214">
        <v>41636</v>
      </c>
      <c r="H13" s="188">
        <v>349320.03</v>
      </c>
      <c r="I13" s="216">
        <v>669497.73</v>
      </c>
      <c r="J13" s="206">
        <v>568073.23</v>
      </c>
      <c r="K13" s="206">
        <v>780574.49</v>
      </c>
      <c r="L13" s="206">
        <f>+H13+I13+J13+K13</f>
        <v>2367465.48</v>
      </c>
      <c r="M13" s="207">
        <v>358961.26</v>
      </c>
      <c r="N13" s="207">
        <v>687975.87</v>
      </c>
      <c r="O13" s="207">
        <v>583752.05000000005</v>
      </c>
      <c r="P13" s="207">
        <v>802118.35</v>
      </c>
      <c r="Q13" s="206">
        <f t="shared" si="0"/>
        <v>2432807.5300000003</v>
      </c>
      <c r="R13" s="194">
        <f>+Q13/L13-1</f>
        <v>2.760000116242467E-2</v>
      </c>
      <c r="S13" s="194">
        <f t="shared" si="3"/>
        <v>2.7599991904271759E-2</v>
      </c>
      <c r="T13" s="194">
        <f t="shared" si="3"/>
        <v>2.7600003961178565E-2</v>
      </c>
      <c r="U13" s="194">
        <f t="shared" si="3"/>
        <v>2.7599997979133928E-2</v>
      </c>
      <c r="V13" s="189">
        <f t="shared" ref="S13:V32" si="4">+P13/K13-1</f>
        <v>2.7600005221795065E-2</v>
      </c>
      <c r="W13" s="190" t="s">
        <v>244</v>
      </c>
    </row>
    <row r="14" spans="1:23" s="191" customFormat="1" ht="15" customHeight="1" x14ac:dyDescent="0.2">
      <c r="A14" s="195">
        <v>9</v>
      </c>
      <c r="B14" s="196" t="s">
        <v>169</v>
      </c>
      <c r="C14" s="197" t="s">
        <v>323</v>
      </c>
      <c r="D14" s="219">
        <v>41638</v>
      </c>
      <c r="E14" s="215" t="s">
        <v>87</v>
      </c>
      <c r="F14" s="200" t="s">
        <v>324</v>
      </c>
      <c r="G14" s="219">
        <v>41638</v>
      </c>
      <c r="H14" s="187">
        <v>594091.80000000005</v>
      </c>
      <c r="I14" s="187">
        <v>8916483.7100000009</v>
      </c>
      <c r="J14" s="187">
        <v>2747500.57</v>
      </c>
      <c r="K14" s="187">
        <v>2403032.69</v>
      </c>
      <c r="L14" s="187">
        <f>SUM(H14:K14)</f>
        <v>14661108.770000001</v>
      </c>
      <c r="M14" s="187">
        <v>594091.80000000005</v>
      </c>
      <c r="N14" s="187">
        <v>8916483.7100000009</v>
      </c>
      <c r="O14" s="187">
        <v>2747500.57</v>
      </c>
      <c r="P14" s="187">
        <v>2403032.69</v>
      </c>
      <c r="Q14" s="188">
        <f t="shared" si="0"/>
        <v>14661108.770000001</v>
      </c>
      <c r="R14" s="189">
        <f t="shared" si="2"/>
        <v>0</v>
      </c>
      <c r="S14" s="189">
        <f t="shared" si="4"/>
        <v>0</v>
      </c>
      <c r="T14" s="189">
        <f t="shared" si="4"/>
        <v>0</v>
      </c>
      <c r="U14" s="189">
        <f t="shared" si="4"/>
        <v>0</v>
      </c>
      <c r="V14" s="189">
        <f t="shared" si="4"/>
        <v>0</v>
      </c>
      <c r="W14" s="190" t="s">
        <v>242</v>
      </c>
    </row>
    <row r="15" spans="1:23" s="191" customFormat="1" ht="15" customHeight="1" x14ac:dyDescent="0.2">
      <c r="A15" s="195">
        <v>10</v>
      </c>
      <c r="B15" s="196" t="s">
        <v>20</v>
      </c>
      <c r="C15" s="197" t="s">
        <v>313</v>
      </c>
      <c r="D15" s="211">
        <v>41637</v>
      </c>
      <c r="E15" s="215" t="s">
        <v>87</v>
      </c>
      <c r="F15" s="200" t="s">
        <v>314</v>
      </c>
      <c r="G15" s="211">
        <v>41637</v>
      </c>
      <c r="H15" s="187">
        <v>681622.59</v>
      </c>
      <c r="I15" s="187">
        <v>3687419.14</v>
      </c>
      <c r="J15" s="187">
        <v>1943303.78</v>
      </c>
      <c r="K15" s="187">
        <v>2231418.1800000002</v>
      </c>
      <c r="L15" s="187">
        <f>SUM(H15:K15)</f>
        <v>8543763.6900000013</v>
      </c>
      <c r="M15" s="187">
        <v>1194369.96</v>
      </c>
      <c r="N15" s="187">
        <v>4167985.48</v>
      </c>
      <c r="O15" s="187">
        <v>2698400.06</v>
      </c>
      <c r="P15" s="187">
        <v>2931707.33</v>
      </c>
      <c r="Q15" s="188">
        <f t="shared" si="0"/>
        <v>10992462.83</v>
      </c>
      <c r="R15" s="194">
        <f t="shared" si="2"/>
        <v>0.28660660908330882</v>
      </c>
      <c r="S15" s="194">
        <f t="shared" si="4"/>
        <v>0.75224527109642891</v>
      </c>
      <c r="T15" s="194">
        <f t="shared" si="4"/>
        <v>0.13032593305896878</v>
      </c>
      <c r="U15" s="194">
        <f t="shared" si="4"/>
        <v>0.388563171528437</v>
      </c>
      <c r="V15" s="194">
        <f t="shared" si="4"/>
        <v>0.31383142625466998</v>
      </c>
      <c r="W15" s="190" t="s">
        <v>243</v>
      </c>
    </row>
    <row r="16" spans="1:23" s="191" customFormat="1" ht="15" customHeight="1" x14ac:dyDescent="0.2">
      <c r="A16" s="182">
        <v>11</v>
      </c>
      <c r="B16" s="183" t="s">
        <v>21</v>
      </c>
      <c r="C16" s="184" t="s">
        <v>301</v>
      </c>
      <c r="D16" s="185">
        <v>41636</v>
      </c>
      <c r="E16" s="208" t="s">
        <v>87</v>
      </c>
      <c r="F16" s="186" t="s">
        <v>302</v>
      </c>
      <c r="G16" s="185">
        <v>41636</v>
      </c>
      <c r="H16" s="187">
        <v>501488.74</v>
      </c>
      <c r="I16" s="187">
        <v>5074181.92</v>
      </c>
      <c r="J16" s="187">
        <v>1416305.08</v>
      </c>
      <c r="K16" s="187">
        <v>2016289.11</v>
      </c>
      <c r="L16" s="187">
        <f>SUM(H16:K16)</f>
        <v>9008264.8499999996</v>
      </c>
      <c r="M16" s="187">
        <v>501488.74</v>
      </c>
      <c r="N16" s="187">
        <v>5074181.92</v>
      </c>
      <c r="O16" s="187">
        <v>1416305.08</v>
      </c>
      <c r="P16" s="187">
        <v>2016289.11</v>
      </c>
      <c r="Q16" s="188">
        <f t="shared" si="0"/>
        <v>9008264.8499999996</v>
      </c>
      <c r="R16" s="189">
        <f t="shared" si="2"/>
        <v>0</v>
      </c>
      <c r="S16" s="189">
        <f t="shared" si="4"/>
        <v>0</v>
      </c>
      <c r="T16" s="189">
        <f t="shared" si="4"/>
        <v>0</v>
      </c>
      <c r="U16" s="189">
        <f t="shared" si="4"/>
        <v>0</v>
      </c>
      <c r="V16" s="189">
        <f t="shared" si="4"/>
        <v>0</v>
      </c>
      <c r="W16" s="190" t="s">
        <v>242</v>
      </c>
    </row>
    <row r="17" spans="1:24" s="191" customFormat="1" ht="15" customHeight="1" x14ac:dyDescent="0.2">
      <c r="A17" s="182">
        <v>12</v>
      </c>
      <c r="B17" s="183" t="s">
        <v>22</v>
      </c>
      <c r="C17" s="184" t="s">
        <v>297</v>
      </c>
      <c r="D17" s="192">
        <v>41636</v>
      </c>
      <c r="E17" s="208" t="s">
        <v>87</v>
      </c>
      <c r="F17" s="186" t="s">
        <v>298</v>
      </c>
      <c r="G17" s="192">
        <v>41636</v>
      </c>
      <c r="H17" s="187">
        <v>2001466.23</v>
      </c>
      <c r="I17" s="187">
        <v>4090340.73</v>
      </c>
      <c r="J17" s="187">
        <v>4353227.91</v>
      </c>
      <c r="K17" s="187">
        <v>6963595.5599999996</v>
      </c>
      <c r="L17" s="187">
        <f>+H17+I17+J17+K17</f>
        <v>17408630.43</v>
      </c>
      <c r="M17" s="187">
        <v>2160663.17</v>
      </c>
      <c r="N17" s="187">
        <v>4494267.3600000003</v>
      </c>
      <c r="O17" s="187">
        <v>4789402.75</v>
      </c>
      <c r="P17" s="187">
        <v>7442358.2000000002</v>
      </c>
      <c r="Q17" s="188">
        <f t="shared" si="0"/>
        <v>18886691.48</v>
      </c>
      <c r="R17" s="194">
        <f t="shared" si="2"/>
        <v>8.490392486320375E-2</v>
      </c>
      <c r="S17" s="194">
        <f t="shared" si="4"/>
        <v>7.9540157917128651E-2</v>
      </c>
      <c r="T17" s="194">
        <f t="shared" si="4"/>
        <v>9.8751340453732794E-2</v>
      </c>
      <c r="U17" s="194">
        <f t="shared" si="4"/>
        <v>0.10019572809363897</v>
      </c>
      <c r="V17" s="194">
        <f t="shared" si="4"/>
        <v>6.8752217999288989E-2</v>
      </c>
      <c r="W17" s="190" t="s">
        <v>243</v>
      </c>
    </row>
    <row r="18" spans="1:24" s="191" customFormat="1" ht="15" customHeight="1" x14ac:dyDescent="0.2">
      <c r="A18" s="182">
        <v>13</v>
      </c>
      <c r="B18" s="183" t="s">
        <v>23</v>
      </c>
      <c r="C18" s="184" t="s">
        <v>274</v>
      </c>
      <c r="D18" s="185">
        <v>41633</v>
      </c>
      <c r="E18" s="208" t="s">
        <v>87</v>
      </c>
      <c r="F18" s="186" t="s">
        <v>275</v>
      </c>
      <c r="G18" s="185">
        <v>41633</v>
      </c>
      <c r="H18" s="187">
        <v>5965446.1600000001</v>
      </c>
      <c r="I18" s="187">
        <v>8647134.2599999998</v>
      </c>
      <c r="J18" s="187">
        <v>14067689.380000001</v>
      </c>
      <c r="K18" s="187">
        <v>10358341.02</v>
      </c>
      <c r="L18" s="187">
        <f>SUM(H18:K18)</f>
        <v>39038610.82</v>
      </c>
      <c r="M18" s="187">
        <v>6005221.2699999996</v>
      </c>
      <c r="N18" s="187">
        <v>9264561.5399999991</v>
      </c>
      <c r="O18" s="187">
        <v>14538957.02</v>
      </c>
      <c r="P18" s="187">
        <v>10715901.17</v>
      </c>
      <c r="Q18" s="188">
        <f>+M18+N18+O18+P18</f>
        <v>40524641</v>
      </c>
      <c r="R18" s="189">
        <f t="shared" si="2"/>
        <v>3.8065652152732055E-2</v>
      </c>
      <c r="S18" s="189">
        <f>+M18/H18-1</f>
        <v>6.6675834352010188E-3</v>
      </c>
      <c r="T18" s="189">
        <f>+N18/I18-1</f>
        <v>7.1402531918129286E-2</v>
      </c>
      <c r="U18" s="189">
        <f t="shared" si="4"/>
        <v>3.3500003253554844E-2</v>
      </c>
      <c r="V18" s="189">
        <f t="shared" si="4"/>
        <v>3.4519055639278484E-2</v>
      </c>
      <c r="W18" s="190" t="s">
        <v>243</v>
      </c>
    </row>
    <row r="19" spans="1:24" s="191" customFormat="1" ht="15" customHeight="1" x14ac:dyDescent="0.2">
      <c r="A19" s="202">
        <v>14</v>
      </c>
      <c r="B19" s="203" t="s">
        <v>24</v>
      </c>
      <c r="C19" s="184" t="s">
        <v>287</v>
      </c>
      <c r="D19" s="204">
        <v>41634</v>
      </c>
      <c r="E19" s="208" t="s">
        <v>87</v>
      </c>
      <c r="F19" s="188" t="s">
        <v>288</v>
      </c>
      <c r="G19" s="204">
        <v>41634</v>
      </c>
      <c r="H19" s="206">
        <v>5810098.0499999998</v>
      </c>
      <c r="I19" s="206">
        <v>14763323.77</v>
      </c>
      <c r="J19" s="206">
        <v>3847213.31</v>
      </c>
      <c r="K19" s="206">
        <v>6734620.2999999998</v>
      </c>
      <c r="L19" s="206">
        <f>SUM(H19:K19)</f>
        <v>31155255.43</v>
      </c>
      <c r="M19" s="207">
        <v>5970456.7599999998</v>
      </c>
      <c r="N19" s="207">
        <v>15170791.51</v>
      </c>
      <c r="O19" s="207">
        <v>3953396.4</v>
      </c>
      <c r="P19" s="207">
        <v>6920495.8200000003</v>
      </c>
      <c r="Q19" s="206">
        <f t="shared" si="0"/>
        <v>32015140.489999998</v>
      </c>
      <c r="R19" s="194">
        <f t="shared" si="2"/>
        <v>2.7600000325209928E-2</v>
      </c>
      <c r="S19" s="194">
        <f t="shared" si="4"/>
        <v>2.760000065747592E-2</v>
      </c>
      <c r="T19" s="194">
        <f t="shared" si="4"/>
        <v>2.7600000267419489E-2</v>
      </c>
      <c r="U19" s="194">
        <f t="shared" si="4"/>
        <v>2.7600000687250548E-2</v>
      </c>
      <c r="V19" s="194">
        <f t="shared" si="4"/>
        <v>2.7599999958423771E-2</v>
      </c>
      <c r="W19" s="190" t="s">
        <v>244</v>
      </c>
      <c r="X19" s="209"/>
    </row>
    <row r="20" spans="1:24" s="191" customFormat="1" ht="15" customHeight="1" x14ac:dyDescent="0.2">
      <c r="A20" s="182">
        <v>15</v>
      </c>
      <c r="B20" s="183" t="s">
        <v>25</v>
      </c>
      <c r="C20" s="184" t="s">
        <v>327</v>
      </c>
      <c r="D20" s="185">
        <v>41637</v>
      </c>
      <c r="E20" s="208" t="s">
        <v>87</v>
      </c>
      <c r="F20" s="186" t="s">
        <v>328</v>
      </c>
      <c r="G20" s="185">
        <v>41637</v>
      </c>
      <c r="H20" s="187">
        <v>1390722.61</v>
      </c>
      <c r="I20" s="187">
        <v>3259345.49</v>
      </c>
      <c r="J20" s="187">
        <v>1931781.01</v>
      </c>
      <c r="K20" s="187">
        <v>4097955.6</v>
      </c>
      <c r="L20" s="187">
        <f>SUM(H20:K20)</f>
        <v>10679804.710000001</v>
      </c>
      <c r="M20" s="187">
        <v>1614538.09</v>
      </c>
      <c r="N20" s="187">
        <v>3272693.11</v>
      </c>
      <c r="O20" s="187">
        <v>1879668.22</v>
      </c>
      <c r="P20" s="187">
        <v>4398717.07</v>
      </c>
      <c r="Q20" s="188">
        <f t="shared" si="0"/>
        <v>11165616.49</v>
      </c>
      <c r="R20" s="189">
        <f t="shared" si="2"/>
        <v>4.5488826171616425E-2</v>
      </c>
      <c r="S20" s="189">
        <f t="shared" si="4"/>
        <v>0.1609346669067242</v>
      </c>
      <c r="T20" s="189">
        <f t="shared" si="4"/>
        <v>4.0951841530612043E-3</v>
      </c>
      <c r="U20" s="189">
        <f t="shared" si="4"/>
        <v>-2.6976551550219496E-2</v>
      </c>
      <c r="V20" s="189">
        <f t="shared" si="4"/>
        <v>7.3393052379581603E-2</v>
      </c>
      <c r="W20" s="190" t="s">
        <v>243</v>
      </c>
    </row>
    <row r="21" spans="1:24" s="191" customFormat="1" ht="15" customHeight="1" x14ac:dyDescent="0.2">
      <c r="A21" s="182">
        <v>16</v>
      </c>
      <c r="B21" s="183" t="s">
        <v>26</v>
      </c>
      <c r="C21" s="184" t="s">
        <v>283</v>
      </c>
      <c r="D21" s="192">
        <v>41634</v>
      </c>
      <c r="E21" s="208" t="s">
        <v>87</v>
      </c>
      <c r="F21" s="186" t="s">
        <v>284</v>
      </c>
      <c r="G21" s="192">
        <v>41634</v>
      </c>
      <c r="H21" s="187">
        <v>1245032.1299999999</v>
      </c>
      <c r="I21" s="187">
        <v>8058818.5300000003</v>
      </c>
      <c r="J21" s="187">
        <v>3930421.24</v>
      </c>
      <c r="K21" s="187">
        <v>4885961.41</v>
      </c>
      <c r="L21" s="206">
        <f>SUM(H21:K21)</f>
        <v>18120233.310000002</v>
      </c>
      <c r="M21" s="187">
        <v>1311037.97</v>
      </c>
      <c r="N21" s="187">
        <v>8429049.5739999991</v>
      </c>
      <c r="O21" s="187">
        <v>4051137</v>
      </c>
      <c r="P21" s="187">
        <v>4885961.41</v>
      </c>
      <c r="Q21" s="188">
        <f t="shared" si="0"/>
        <v>18677185.954</v>
      </c>
      <c r="R21" s="194">
        <f t="shared" si="2"/>
        <v>3.0736505125054547E-2</v>
      </c>
      <c r="S21" s="194">
        <f t="shared" si="4"/>
        <v>5.3015370776013704E-2</v>
      </c>
      <c r="T21" s="194">
        <f t="shared" si="4"/>
        <v>4.5941106952807731E-2</v>
      </c>
      <c r="U21" s="194">
        <f t="shared" si="4"/>
        <v>3.071318635556719E-2</v>
      </c>
      <c r="V21" s="194">
        <f t="shared" si="4"/>
        <v>0</v>
      </c>
      <c r="W21" s="201" t="s">
        <v>247</v>
      </c>
    </row>
    <row r="22" spans="1:24" s="191" customFormat="1" ht="15" customHeight="1" x14ac:dyDescent="0.2">
      <c r="A22" s="182">
        <v>17</v>
      </c>
      <c r="B22" s="183" t="s">
        <v>27</v>
      </c>
      <c r="C22" s="184" t="s">
        <v>329</v>
      </c>
      <c r="D22" s="185">
        <v>41637</v>
      </c>
      <c r="E22" s="208" t="s">
        <v>87</v>
      </c>
      <c r="F22" s="186" t="s">
        <v>330</v>
      </c>
      <c r="G22" s="185">
        <v>41637</v>
      </c>
      <c r="H22" s="187">
        <v>386103.97</v>
      </c>
      <c r="I22" s="187">
        <v>1877607.39</v>
      </c>
      <c r="J22" s="187">
        <v>1957540.98</v>
      </c>
      <c r="K22" s="187">
        <v>1782091.09</v>
      </c>
      <c r="L22" s="187">
        <f>+H22+I22+J22+K22</f>
        <v>6003343.4299999997</v>
      </c>
      <c r="M22" s="187">
        <v>540710</v>
      </c>
      <c r="N22" s="187">
        <v>1896609</v>
      </c>
      <c r="O22" s="187">
        <v>2665020</v>
      </c>
      <c r="P22" s="187">
        <v>3931104</v>
      </c>
      <c r="Q22" s="188">
        <f t="shared" si="0"/>
        <v>9033443</v>
      </c>
      <c r="R22" s="189">
        <f t="shared" si="2"/>
        <v>0.50473533712196783</v>
      </c>
      <c r="S22" s="189">
        <f t="shared" si="4"/>
        <v>0.40042590082666085</v>
      </c>
      <c r="T22" s="189">
        <f t="shared" si="4"/>
        <v>1.0120118881722151E-2</v>
      </c>
      <c r="U22" s="189">
        <f t="shared" si="4"/>
        <v>0.361412112046819</v>
      </c>
      <c r="V22" s="189">
        <f t="shared" si="4"/>
        <v>1.2058939759358767</v>
      </c>
      <c r="W22" s="201" t="s">
        <v>243</v>
      </c>
    </row>
    <row r="23" spans="1:24" s="191" customFormat="1" ht="15" customHeight="1" x14ac:dyDescent="0.2">
      <c r="A23" s="182">
        <v>18</v>
      </c>
      <c r="B23" s="183" t="s">
        <v>28</v>
      </c>
      <c r="C23" s="184" t="s">
        <v>303</v>
      </c>
      <c r="D23" s="192">
        <v>41636</v>
      </c>
      <c r="E23" s="208" t="s">
        <v>87</v>
      </c>
      <c r="F23" s="186" t="s">
        <v>304</v>
      </c>
      <c r="G23" s="192">
        <v>41636</v>
      </c>
      <c r="H23" s="187">
        <v>1003425.73</v>
      </c>
      <c r="I23" s="187">
        <v>2165960.69</v>
      </c>
      <c r="J23" s="187">
        <v>1174312.51</v>
      </c>
      <c r="K23" s="187">
        <v>2946136.86</v>
      </c>
      <c r="L23" s="187">
        <f>H23+I23+J23+K23</f>
        <v>7289835.7899999991</v>
      </c>
      <c r="M23" s="187">
        <v>1025601.44</v>
      </c>
      <c r="N23" s="187">
        <v>2213828.42</v>
      </c>
      <c r="O23" s="187">
        <v>1200264.82</v>
      </c>
      <c r="P23" s="187">
        <v>3011246.48</v>
      </c>
      <c r="Q23" s="188">
        <f t="shared" si="0"/>
        <v>7450941.1600000001</v>
      </c>
      <c r="R23" s="194">
        <f t="shared" si="2"/>
        <v>2.2099999868447018E-2</v>
      </c>
      <c r="S23" s="194">
        <f t="shared" si="4"/>
        <v>2.2100001362332922E-2</v>
      </c>
      <c r="T23" s="194">
        <f t="shared" si="4"/>
        <v>2.2099999423350614E-2</v>
      </c>
      <c r="U23" s="194">
        <f t="shared" si="4"/>
        <v>2.2100003005162572E-2</v>
      </c>
      <c r="V23" s="194">
        <f t="shared" si="4"/>
        <v>2.2099998436596824E-2</v>
      </c>
      <c r="W23" s="190" t="s">
        <v>244</v>
      </c>
    </row>
    <row r="24" spans="1:24" s="191" customFormat="1" ht="15" customHeight="1" x14ac:dyDescent="0.2">
      <c r="A24" s="182">
        <v>19</v>
      </c>
      <c r="B24" s="183" t="s">
        <v>29</v>
      </c>
      <c r="C24" s="184" t="s">
        <v>331</v>
      </c>
      <c r="D24" s="185">
        <v>41636</v>
      </c>
      <c r="E24" s="208" t="s">
        <v>87</v>
      </c>
      <c r="F24" s="186" t="s">
        <v>332</v>
      </c>
      <c r="G24" s="185">
        <v>41636</v>
      </c>
      <c r="H24" s="187">
        <v>2773318.06</v>
      </c>
      <c r="I24" s="187">
        <v>2354589.87</v>
      </c>
      <c r="J24" s="187">
        <v>3464306.04</v>
      </c>
      <c r="K24" s="187">
        <v>3228253.91</v>
      </c>
      <c r="L24" s="187">
        <v>11820967.880000001</v>
      </c>
      <c r="M24" s="187">
        <v>2881677.21</v>
      </c>
      <c r="N24" s="187">
        <v>2395148.56</v>
      </c>
      <c r="O24" s="187">
        <v>3606368.1</v>
      </c>
      <c r="P24" s="187">
        <v>5138937.63</v>
      </c>
      <c r="Q24" s="188">
        <f t="shared" si="0"/>
        <v>14022131.5</v>
      </c>
      <c r="R24" s="189">
        <f t="shared" si="2"/>
        <v>0.18620840884985124</v>
      </c>
      <c r="S24" s="189">
        <f t="shared" si="4"/>
        <v>3.9072024072132505E-2</v>
      </c>
      <c r="T24" s="189">
        <f t="shared" si="4"/>
        <v>1.7225373521206899E-2</v>
      </c>
      <c r="U24" s="189">
        <f t="shared" si="4"/>
        <v>4.1007364349369135E-2</v>
      </c>
      <c r="V24" s="189">
        <f t="shared" si="4"/>
        <v>0.59186289965648942</v>
      </c>
      <c r="W24" s="201" t="s">
        <v>243</v>
      </c>
    </row>
    <row r="25" spans="1:24" s="191" customFormat="1" ht="15" customHeight="1" x14ac:dyDescent="0.2">
      <c r="A25" s="182">
        <v>20</v>
      </c>
      <c r="B25" s="184" t="s">
        <v>30</v>
      </c>
      <c r="C25" s="184" t="s">
        <v>266</v>
      </c>
      <c r="D25" s="192">
        <v>41629</v>
      </c>
      <c r="E25" s="208" t="s">
        <v>87</v>
      </c>
      <c r="F25" s="193" t="s">
        <v>267</v>
      </c>
      <c r="G25" s="192">
        <v>41629</v>
      </c>
      <c r="H25" s="187">
        <v>6429629.8700000001</v>
      </c>
      <c r="I25" s="187">
        <v>8627694.0500000007</v>
      </c>
      <c r="J25" s="187">
        <v>8670342.3000000007</v>
      </c>
      <c r="K25" s="187">
        <v>15920048.539999999</v>
      </c>
      <c r="L25" s="187">
        <f>+H25+I25+J25+K25:K25</f>
        <v>39647714.760000005</v>
      </c>
      <c r="M25" s="187">
        <v>6607087.6500000004</v>
      </c>
      <c r="N25" s="187">
        <v>8865818.4000000004</v>
      </c>
      <c r="O25" s="187">
        <v>8909643.7400000002</v>
      </c>
      <c r="P25" s="187">
        <v>16359441.869999999</v>
      </c>
      <c r="Q25" s="188">
        <f t="shared" si="0"/>
        <v>40741991.659999996</v>
      </c>
      <c r="R25" s="194">
        <f t="shared" si="2"/>
        <v>2.7599999309518619E-2</v>
      </c>
      <c r="S25" s="194">
        <f t="shared" si="4"/>
        <v>2.759999931380186E-2</v>
      </c>
      <c r="T25" s="194">
        <f t="shared" si="4"/>
        <v>2.7599999330064184E-2</v>
      </c>
      <c r="U25" s="194">
        <f t="shared" si="4"/>
        <v>2.7599999137288833E-2</v>
      </c>
      <c r="V25" s="194">
        <f t="shared" si="4"/>
        <v>2.75999993904541E-2</v>
      </c>
      <c r="W25" s="190" t="s">
        <v>244</v>
      </c>
    </row>
    <row r="26" spans="1:24" s="191" customFormat="1" ht="15" customHeight="1" x14ac:dyDescent="0.2">
      <c r="A26" s="182">
        <v>21</v>
      </c>
      <c r="B26" s="183" t="s">
        <v>31</v>
      </c>
      <c r="C26" s="184" t="s">
        <v>289</v>
      </c>
      <c r="D26" s="185">
        <v>41635</v>
      </c>
      <c r="E26" s="208" t="s">
        <v>87</v>
      </c>
      <c r="F26" s="186" t="s">
        <v>290</v>
      </c>
      <c r="G26" s="185">
        <v>41635</v>
      </c>
      <c r="H26" s="187">
        <v>125871.26</v>
      </c>
      <c r="I26" s="187">
        <v>804111.65</v>
      </c>
      <c r="J26" s="187">
        <v>257480.26</v>
      </c>
      <c r="K26" s="187">
        <v>1041073.03</v>
      </c>
      <c r="L26" s="187">
        <f t="shared" ref="L26:L39" si="5">SUM(H26:K26)</f>
        <v>2228536.2000000002</v>
      </c>
      <c r="M26" s="187">
        <v>437523.85</v>
      </c>
      <c r="N26" s="187">
        <v>920291.79</v>
      </c>
      <c r="O26" s="187">
        <v>353151.18</v>
      </c>
      <c r="P26" s="187">
        <v>1624309.98</v>
      </c>
      <c r="Q26" s="188">
        <f t="shared" si="0"/>
        <v>3335276.8</v>
      </c>
      <c r="R26" s="194">
        <f t="shared" si="2"/>
        <v>0.49662222224615404</v>
      </c>
      <c r="S26" s="189">
        <f t="shared" si="4"/>
        <v>2.4759630593989446</v>
      </c>
      <c r="T26" s="189">
        <f t="shared" si="4"/>
        <v>0.14448259765916838</v>
      </c>
      <c r="U26" s="189">
        <f t="shared" si="4"/>
        <v>0.37156603772265884</v>
      </c>
      <c r="V26" s="189">
        <f t="shared" si="4"/>
        <v>0.56022674028929553</v>
      </c>
      <c r="W26" s="190" t="s">
        <v>243</v>
      </c>
    </row>
    <row r="27" spans="1:24" s="191" customFormat="1" ht="15" customHeight="1" x14ac:dyDescent="0.2">
      <c r="A27" s="202">
        <v>22</v>
      </c>
      <c r="B27" s="203" t="s">
        <v>278</v>
      </c>
      <c r="C27" s="184" t="s">
        <v>281</v>
      </c>
      <c r="D27" s="204">
        <v>41633</v>
      </c>
      <c r="E27" s="208" t="s">
        <v>87</v>
      </c>
      <c r="F27" s="205" t="s">
        <v>282</v>
      </c>
      <c r="G27" s="204">
        <v>41633</v>
      </c>
      <c r="H27" s="206">
        <v>235048.49</v>
      </c>
      <c r="I27" s="206">
        <v>358958.49</v>
      </c>
      <c r="J27" s="206">
        <v>75230.5</v>
      </c>
      <c r="K27" s="206">
        <v>221179.05</v>
      </c>
      <c r="L27" s="206">
        <f t="shared" si="5"/>
        <v>890416.53</v>
      </c>
      <c r="M27" s="207">
        <v>239486.27</v>
      </c>
      <c r="N27" s="207">
        <v>385768.69</v>
      </c>
      <c r="O27" s="207">
        <v>81362.03</v>
      </c>
      <c r="P27" s="207">
        <v>345952.66</v>
      </c>
      <c r="Q27" s="206">
        <f t="shared" si="0"/>
        <v>1052569.6499999999</v>
      </c>
      <c r="R27" s="194">
        <f t="shared" si="2"/>
        <v>0.18210928766113521</v>
      </c>
      <c r="S27" s="194">
        <f t="shared" si="4"/>
        <v>1.8880274448902057E-2</v>
      </c>
      <c r="T27" s="194">
        <f t="shared" si="4"/>
        <v>7.4688858870561869E-2</v>
      </c>
      <c r="U27" s="194">
        <f t="shared" si="4"/>
        <v>8.1503246688510611E-2</v>
      </c>
      <c r="V27" s="194">
        <f t="shared" si="4"/>
        <v>0.56412942365020546</v>
      </c>
      <c r="W27" s="201" t="s">
        <v>243</v>
      </c>
    </row>
    <row r="28" spans="1:24" s="191" customFormat="1" ht="15" customHeight="1" x14ac:dyDescent="0.2">
      <c r="A28" s="182">
        <v>23</v>
      </c>
      <c r="B28" s="183" t="s">
        <v>33</v>
      </c>
      <c r="C28" s="184" t="s">
        <v>268</v>
      </c>
      <c r="D28" s="185">
        <v>41627</v>
      </c>
      <c r="E28" s="208" t="s">
        <v>87</v>
      </c>
      <c r="F28" s="186" t="s">
        <v>269</v>
      </c>
      <c r="G28" s="185">
        <v>41627</v>
      </c>
      <c r="H28" s="187">
        <v>1780770.02</v>
      </c>
      <c r="I28" s="187">
        <v>3379827.31</v>
      </c>
      <c r="J28" s="187">
        <v>3241974.75</v>
      </c>
      <c r="K28" s="187">
        <v>5606182.3499999996</v>
      </c>
      <c r="L28" s="187">
        <f t="shared" si="5"/>
        <v>14008754.43</v>
      </c>
      <c r="M28" s="187">
        <v>1829919.274</v>
      </c>
      <c r="N28" s="187">
        <v>3473110.5430000001</v>
      </c>
      <c r="O28" s="187">
        <v>3331453.2540000002</v>
      </c>
      <c r="P28" s="187">
        <v>5760912.983</v>
      </c>
      <c r="Q28" s="188">
        <f>+M28+N28+O28+P28</f>
        <v>14395396.054000001</v>
      </c>
      <c r="R28" s="189">
        <f t="shared" si="2"/>
        <v>2.7600000123637169E-2</v>
      </c>
      <c r="S28" s="189">
        <f t="shared" si="4"/>
        <v>2.7600000813131409E-2</v>
      </c>
      <c r="T28" s="189">
        <f t="shared" si="4"/>
        <v>2.7599999776319883E-2</v>
      </c>
      <c r="U28" s="189">
        <f t="shared" si="4"/>
        <v>2.7600000277608672E-2</v>
      </c>
      <c r="V28" s="189">
        <f t="shared" si="4"/>
        <v>2.7600000024972537E-2</v>
      </c>
      <c r="W28" s="190" t="s">
        <v>244</v>
      </c>
    </row>
    <row r="29" spans="1:24" s="191" customFormat="1" ht="15" customHeight="1" x14ac:dyDescent="0.2">
      <c r="A29" s="182">
        <v>24</v>
      </c>
      <c r="B29" s="183" t="s">
        <v>34</v>
      </c>
      <c r="C29" s="184" t="s">
        <v>276</v>
      </c>
      <c r="D29" s="192">
        <v>41633</v>
      </c>
      <c r="E29" s="208" t="s">
        <v>87</v>
      </c>
      <c r="F29" s="186" t="s">
        <v>277</v>
      </c>
      <c r="G29" s="192">
        <v>41633</v>
      </c>
      <c r="H29" s="187">
        <v>609341.9</v>
      </c>
      <c r="I29" s="187">
        <v>3314619.58</v>
      </c>
      <c r="J29" s="187">
        <v>982046.11</v>
      </c>
      <c r="K29" s="187">
        <v>1973114.19</v>
      </c>
      <c r="L29" s="187">
        <f t="shared" si="5"/>
        <v>6879121.7799999993</v>
      </c>
      <c r="M29" s="187">
        <v>864820.96</v>
      </c>
      <c r="N29" s="187">
        <v>4988921.67</v>
      </c>
      <c r="O29" s="187">
        <v>1420051.93</v>
      </c>
      <c r="P29" s="187">
        <v>2912013.56</v>
      </c>
      <c r="Q29" s="188">
        <f t="shared" si="0"/>
        <v>10185808.119999999</v>
      </c>
      <c r="R29" s="194">
        <f t="shared" si="2"/>
        <v>0.48068437305670142</v>
      </c>
      <c r="S29" s="194">
        <f t="shared" si="4"/>
        <v>0.41927046211658836</v>
      </c>
      <c r="T29" s="194">
        <f t="shared" si="4"/>
        <v>0.50512647065217653</v>
      </c>
      <c r="U29" s="194">
        <f t="shared" si="4"/>
        <v>0.4460134972684735</v>
      </c>
      <c r="V29" s="194">
        <f t="shared" si="4"/>
        <v>0.47584644353502936</v>
      </c>
      <c r="W29" s="201" t="s">
        <v>243</v>
      </c>
    </row>
    <row r="30" spans="1:24" s="191" customFormat="1" ht="15" customHeight="1" x14ac:dyDescent="0.2">
      <c r="A30" s="182">
        <v>25</v>
      </c>
      <c r="B30" s="183" t="s">
        <v>35</v>
      </c>
      <c r="C30" s="184" t="s">
        <v>270</v>
      </c>
      <c r="D30" s="185">
        <v>41630</v>
      </c>
      <c r="E30" s="208" t="s">
        <v>87</v>
      </c>
      <c r="F30" s="186" t="s">
        <v>271</v>
      </c>
      <c r="G30" s="185">
        <v>41630</v>
      </c>
      <c r="H30" s="187">
        <v>244221.72</v>
      </c>
      <c r="I30" s="187">
        <v>349815.41</v>
      </c>
      <c r="J30" s="187">
        <v>203753.95</v>
      </c>
      <c r="K30" s="187">
        <v>503555.53</v>
      </c>
      <c r="L30" s="187">
        <f t="shared" si="5"/>
        <v>1301346.6100000001</v>
      </c>
      <c r="M30" s="187">
        <v>244221.72</v>
      </c>
      <c r="N30" s="187">
        <v>349815.41</v>
      </c>
      <c r="O30" s="187">
        <v>203753.95</v>
      </c>
      <c r="P30" s="187">
        <v>503555.53</v>
      </c>
      <c r="Q30" s="188">
        <f t="shared" si="0"/>
        <v>1301346.6100000001</v>
      </c>
      <c r="R30" s="189">
        <f t="shared" si="2"/>
        <v>0</v>
      </c>
      <c r="S30" s="189">
        <f t="shared" si="4"/>
        <v>0</v>
      </c>
      <c r="T30" s="189">
        <f t="shared" si="4"/>
        <v>0</v>
      </c>
      <c r="U30" s="189">
        <f t="shared" si="4"/>
        <v>0</v>
      </c>
      <c r="V30" s="189">
        <f t="shared" si="4"/>
        <v>0</v>
      </c>
      <c r="W30" s="190" t="s">
        <v>242</v>
      </c>
    </row>
    <row r="31" spans="1:24" s="127" customFormat="1" ht="15" customHeight="1" x14ac:dyDescent="0.2">
      <c r="A31" s="71">
        <v>26</v>
      </c>
      <c r="B31" s="72" t="s">
        <v>36</v>
      </c>
      <c r="C31" s="73"/>
      <c r="D31" s="79"/>
      <c r="E31" s="224"/>
      <c r="F31" s="76"/>
      <c r="G31" s="79"/>
      <c r="H31" s="66">
        <v>132168.21</v>
      </c>
      <c r="I31" s="66">
        <v>199020.08</v>
      </c>
      <c r="J31" s="66">
        <v>129095.62</v>
      </c>
      <c r="K31" s="66">
        <v>129986.26</v>
      </c>
      <c r="L31" s="66">
        <f t="shared" si="5"/>
        <v>590270.16999999993</v>
      </c>
      <c r="M31" s="66">
        <v>132168.21</v>
      </c>
      <c r="N31" s="66">
        <v>199020.09</v>
      </c>
      <c r="O31" s="66">
        <v>129095.62</v>
      </c>
      <c r="P31" s="66">
        <v>129986.26</v>
      </c>
      <c r="Q31" s="82">
        <f t="shared" si="0"/>
        <v>590270.17999999993</v>
      </c>
      <c r="R31" s="159">
        <f t="shared" si="2"/>
        <v>1.6941394731517789E-8</v>
      </c>
      <c r="S31" s="159">
        <f t="shared" si="4"/>
        <v>0</v>
      </c>
      <c r="T31" s="159">
        <f t="shared" si="4"/>
        <v>5.0246186322766562E-8</v>
      </c>
      <c r="U31" s="159">
        <f t="shared" si="4"/>
        <v>0</v>
      </c>
      <c r="V31" s="159">
        <f t="shared" si="4"/>
        <v>0</v>
      </c>
      <c r="W31" s="126" t="s">
        <v>242</v>
      </c>
    </row>
    <row r="32" spans="1:24" s="191" customFormat="1" ht="15" customHeight="1" x14ac:dyDescent="0.2">
      <c r="A32" s="202">
        <v>27</v>
      </c>
      <c r="B32" s="217" t="s">
        <v>37</v>
      </c>
      <c r="C32" s="184" t="s">
        <v>333</v>
      </c>
      <c r="D32" s="192">
        <v>41637</v>
      </c>
      <c r="E32" s="208" t="s">
        <v>87</v>
      </c>
      <c r="F32" s="186" t="s">
        <v>334</v>
      </c>
      <c r="G32" s="192">
        <v>41637</v>
      </c>
      <c r="H32" s="187">
        <v>1429643.99</v>
      </c>
      <c r="I32" s="187">
        <v>4649472.71</v>
      </c>
      <c r="J32" s="187">
        <v>1265748.28</v>
      </c>
      <c r="K32" s="187">
        <v>2111977.83</v>
      </c>
      <c r="L32" s="187">
        <f t="shared" si="5"/>
        <v>9456842.8100000005</v>
      </c>
      <c r="M32" s="187">
        <v>1428523.8</v>
      </c>
      <c r="N32" s="187">
        <v>4669383</v>
      </c>
      <c r="O32" s="187">
        <v>1259535.23</v>
      </c>
      <c r="P32" s="187">
        <v>2369241.2999999998</v>
      </c>
      <c r="Q32" s="188">
        <f>+M32+N32+O32+P32</f>
        <v>9726683.3299999982</v>
      </c>
      <c r="R32" s="189">
        <f t="shared" si="2"/>
        <v>2.8533890794363082E-2</v>
      </c>
      <c r="S32" s="189">
        <f t="shared" si="4"/>
        <v>-7.8354472010888632E-4</v>
      </c>
      <c r="T32" s="189">
        <f t="shared" si="4"/>
        <v>4.2822683865155753E-3</v>
      </c>
      <c r="U32" s="189">
        <f t="shared" si="4"/>
        <v>-4.9085984142124284E-3</v>
      </c>
      <c r="V32" s="189">
        <f t="shared" si="4"/>
        <v>0.12181163378973525</v>
      </c>
      <c r="W32" s="190" t="s">
        <v>243</v>
      </c>
    </row>
    <row r="33" spans="1:24" s="191" customFormat="1" ht="15" customHeight="1" x14ac:dyDescent="0.2">
      <c r="A33" s="182">
        <v>28</v>
      </c>
      <c r="B33" s="183" t="s">
        <v>38</v>
      </c>
      <c r="C33" s="184" t="s">
        <v>335</v>
      </c>
      <c r="D33" s="192">
        <v>41637</v>
      </c>
      <c r="E33" s="208" t="s">
        <v>87</v>
      </c>
      <c r="F33" s="186" t="s">
        <v>336</v>
      </c>
      <c r="G33" s="192">
        <v>41637</v>
      </c>
      <c r="H33" s="187">
        <v>67306.429999999993</v>
      </c>
      <c r="I33" s="187">
        <v>244184.19</v>
      </c>
      <c r="J33" s="187">
        <v>177214.07</v>
      </c>
      <c r="K33" s="221" t="s">
        <v>208</v>
      </c>
      <c r="L33" s="187">
        <f t="shared" si="5"/>
        <v>488704.69</v>
      </c>
      <c r="M33" s="187">
        <v>97321.66</v>
      </c>
      <c r="N33" s="187">
        <v>321998.32</v>
      </c>
      <c r="O33" s="187">
        <v>243649</v>
      </c>
      <c r="P33" s="187">
        <v>1339508.6200000001</v>
      </c>
      <c r="Q33" s="188">
        <f>+M33+N33+O33</f>
        <v>662968.98</v>
      </c>
      <c r="R33" s="194">
        <f>+Q33/L33-1</f>
        <v>0.35658403441964093</v>
      </c>
      <c r="S33" s="194">
        <f t="shared" ref="S33:V48" si="6">+M33/H33-1</f>
        <v>0.44594892345352455</v>
      </c>
      <c r="T33" s="194">
        <f t="shared" si="6"/>
        <v>0.31866981232486835</v>
      </c>
      <c r="U33" s="194">
        <f t="shared" si="6"/>
        <v>0.3748851882923292</v>
      </c>
      <c r="V33" s="194" t="s">
        <v>245</v>
      </c>
      <c r="W33" s="190" t="s">
        <v>243</v>
      </c>
    </row>
    <row r="34" spans="1:24" s="191" customFormat="1" ht="15" customHeight="1" x14ac:dyDescent="0.2">
      <c r="A34" s="182">
        <v>29</v>
      </c>
      <c r="B34" s="183" t="s">
        <v>39</v>
      </c>
      <c r="C34" s="184" t="s">
        <v>285</v>
      </c>
      <c r="D34" s="185">
        <v>41634</v>
      </c>
      <c r="E34" s="208" t="s">
        <v>87</v>
      </c>
      <c r="F34" s="186" t="s">
        <v>286</v>
      </c>
      <c r="G34" s="185">
        <v>41634</v>
      </c>
      <c r="H34" s="187">
        <v>2406411.9900000002</v>
      </c>
      <c r="I34" s="187">
        <v>5759173.1100000003</v>
      </c>
      <c r="J34" s="187">
        <v>10808761.15</v>
      </c>
      <c r="K34" s="187">
        <v>15540408.23</v>
      </c>
      <c r="L34" s="187">
        <f t="shared" si="5"/>
        <v>34514754.480000004</v>
      </c>
      <c r="M34" s="187">
        <v>2438106.52</v>
      </c>
      <c r="N34" s="187">
        <v>5864171.4900000002</v>
      </c>
      <c r="O34" s="187">
        <v>11001017.16</v>
      </c>
      <c r="P34" s="187">
        <v>16456724.09</v>
      </c>
      <c r="Q34" s="188">
        <f t="shared" ref="Q34:Q45" si="7">+M34+N34+O34+P34</f>
        <v>35760019.260000005</v>
      </c>
      <c r="R34" s="189">
        <f t="shared" si="2"/>
        <v>3.6079201453441678E-2</v>
      </c>
      <c r="S34" s="189">
        <f t="shared" si="6"/>
        <v>1.3170866057727659E-2</v>
      </c>
      <c r="T34" s="189">
        <f t="shared" si="6"/>
        <v>1.8231502681814726E-2</v>
      </c>
      <c r="U34" s="189">
        <f t="shared" si="6"/>
        <v>1.7787053236901329E-2</v>
      </c>
      <c r="V34" s="189">
        <f t="shared" si="6"/>
        <v>5.8963435608538006E-2</v>
      </c>
      <c r="W34" s="190" t="s">
        <v>243</v>
      </c>
    </row>
    <row r="35" spans="1:24" s="191" customFormat="1" ht="15" customHeight="1" x14ac:dyDescent="0.2">
      <c r="A35" s="182">
        <v>30</v>
      </c>
      <c r="B35" s="183" t="s">
        <v>40</v>
      </c>
      <c r="C35" s="184" t="s">
        <v>295</v>
      </c>
      <c r="D35" s="192">
        <v>41636</v>
      </c>
      <c r="E35" s="208" t="s">
        <v>87</v>
      </c>
      <c r="F35" s="186" t="s">
        <v>296</v>
      </c>
      <c r="G35" s="192">
        <v>41636</v>
      </c>
      <c r="H35" s="187">
        <v>4843626.62</v>
      </c>
      <c r="I35" s="187">
        <v>9862934.5600000005</v>
      </c>
      <c r="J35" s="187">
        <v>11979678.08</v>
      </c>
      <c r="K35" s="187">
        <v>26947465.66</v>
      </c>
      <c r="L35" s="187">
        <f t="shared" si="5"/>
        <v>53633704.920000002</v>
      </c>
      <c r="M35" s="187">
        <v>5130386.72</v>
      </c>
      <c r="N35" s="187">
        <v>9969837.9199999999</v>
      </c>
      <c r="O35" s="187">
        <v>12158552.220000001</v>
      </c>
      <c r="P35" s="187">
        <v>27636138.199999999</v>
      </c>
      <c r="Q35" s="188">
        <f t="shared" si="7"/>
        <v>54894915.060000002</v>
      </c>
      <c r="R35" s="194">
        <f t="shared" si="2"/>
        <v>2.3515252990283342E-2</v>
      </c>
      <c r="S35" s="194">
        <f t="shared" si="6"/>
        <v>5.9203593195216175E-2</v>
      </c>
      <c r="T35" s="194">
        <f t="shared" si="6"/>
        <v>1.0838899857812612E-2</v>
      </c>
      <c r="U35" s="194">
        <f t="shared" si="6"/>
        <v>1.4931464669207584E-2</v>
      </c>
      <c r="V35" s="194">
        <f t="shared" si="6"/>
        <v>2.5556115320419348E-2</v>
      </c>
      <c r="W35" s="201" t="s">
        <v>243</v>
      </c>
    </row>
    <row r="36" spans="1:24" s="222" customFormat="1" ht="15" customHeight="1" x14ac:dyDescent="0.2">
      <c r="A36" s="182">
        <v>31</v>
      </c>
      <c r="B36" s="183" t="s">
        <v>41</v>
      </c>
      <c r="C36" s="184" t="s">
        <v>337</v>
      </c>
      <c r="D36" s="192">
        <v>41638</v>
      </c>
      <c r="E36" s="208" t="s">
        <v>87</v>
      </c>
      <c r="F36" s="186" t="s">
        <v>338</v>
      </c>
      <c r="G36" s="192">
        <v>41638</v>
      </c>
      <c r="H36" s="187">
        <v>1069709.93</v>
      </c>
      <c r="I36" s="187">
        <v>1725077.03</v>
      </c>
      <c r="J36" s="187">
        <v>1874868.23</v>
      </c>
      <c r="K36" s="187">
        <v>1241659.67</v>
      </c>
      <c r="L36" s="187">
        <f t="shared" si="5"/>
        <v>5911314.8599999994</v>
      </c>
      <c r="M36" s="187">
        <v>1160178.33</v>
      </c>
      <c r="N36" s="187">
        <v>2242813.04</v>
      </c>
      <c r="O36" s="187">
        <v>2100623.15</v>
      </c>
      <c r="P36" s="187">
        <v>1594988.85</v>
      </c>
      <c r="Q36" s="188">
        <f t="shared" si="7"/>
        <v>7098603.3699999992</v>
      </c>
      <c r="R36" s="220">
        <f t="shared" si="2"/>
        <v>0.20085015569615594</v>
      </c>
      <c r="S36" s="220">
        <f t="shared" si="6"/>
        <v>8.4572833683987714E-2</v>
      </c>
      <c r="T36" s="220">
        <f t="shared" si="6"/>
        <v>0.30012341535844334</v>
      </c>
      <c r="U36" s="220">
        <f t="shared" si="6"/>
        <v>0.12041108617003982</v>
      </c>
      <c r="V36" s="220">
        <f t="shared" si="6"/>
        <v>0.28456201690113692</v>
      </c>
      <c r="W36" s="201" t="s">
        <v>243</v>
      </c>
    </row>
    <row r="37" spans="1:24" s="191" customFormat="1" ht="15" customHeight="1" x14ac:dyDescent="0.2">
      <c r="A37" s="182">
        <v>32</v>
      </c>
      <c r="B37" s="183" t="s">
        <v>42</v>
      </c>
      <c r="C37" s="184" t="s">
        <v>272</v>
      </c>
      <c r="D37" s="192">
        <v>41626</v>
      </c>
      <c r="E37" s="208" t="s">
        <v>87</v>
      </c>
      <c r="F37" s="186" t="s">
        <v>273</v>
      </c>
      <c r="G37" s="192">
        <v>41626</v>
      </c>
      <c r="H37" s="187">
        <v>911887.03</v>
      </c>
      <c r="I37" s="187">
        <v>14125517.08</v>
      </c>
      <c r="J37" s="187">
        <v>5049488.79</v>
      </c>
      <c r="K37" s="187">
        <v>6439409.1799999997</v>
      </c>
      <c r="L37" s="187">
        <f t="shared" si="5"/>
        <v>26526302.079999998</v>
      </c>
      <c r="M37" s="187">
        <v>937055.11</v>
      </c>
      <c r="N37" s="187">
        <v>14515381.35</v>
      </c>
      <c r="O37" s="187">
        <v>5188854.68</v>
      </c>
      <c r="P37" s="187">
        <v>6617136.8700000001</v>
      </c>
      <c r="Q37" s="188">
        <f t="shared" si="7"/>
        <v>27258428.010000002</v>
      </c>
      <c r="R37" s="194">
        <f t="shared" si="2"/>
        <v>2.7599999720730128E-2</v>
      </c>
      <c r="S37" s="194">
        <f t="shared" si="6"/>
        <v>2.7599997776040164E-2</v>
      </c>
      <c r="T37" s="194">
        <f t="shared" si="6"/>
        <v>2.7599999900322247E-2</v>
      </c>
      <c r="U37" s="194">
        <f t="shared" si="6"/>
        <v>2.7599999880383974E-2</v>
      </c>
      <c r="V37" s="194">
        <f t="shared" si="6"/>
        <v>2.7599999476970671E-2</v>
      </c>
      <c r="W37" s="190" t="s">
        <v>244</v>
      </c>
    </row>
    <row r="38" spans="1:24" s="191" customFormat="1" ht="15" customHeight="1" x14ac:dyDescent="0.2">
      <c r="A38" s="182">
        <v>33</v>
      </c>
      <c r="B38" s="183" t="s">
        <v>43</v>
      </c>
      <c r="C38" s="184" t="s">
        <v>339</v>
      </c>
      <c r="D38" s="185">
        <v>41637</v>
      </c>
      <c r="E38" s="208" t="s">
        <v>87</v>
      </c>
      <c r="F38" s="186" t="s">
        <v>340</v>
      </c>
      <c r="G38" s="185">
        <v>41637</v>
      </c>
      <c r="H38" s="187">
        <v>2649780.21</v>
      </c>
      <c r="I38" s="187">
        <v>9438529.6799999997</v>
      </c>
      <c r="J38" s="187">
        <v>8125989.6799999997</v>
      </c>
      <c r="K38" s="187">
        <v>9776224.5399999991</v>
      </c>
      <c r="L38" s="187">
        <f t="shared" si="5"/>
        <v>29990524.109999999</v>
      </c>
      <c r="M38" s="187">
        <v>2659344.96</v>
      </c>
      <c r="N38" s="187">
        <v>9589099.8800000008</v>
      </c>
      <c r="O38" s="187">
        <v>11047216.960000001</v>
      </c>
      <c r="P38" s="187">
        <v>12947577.630000001</v>
      </c>
      <c r="Q38" s="188">
        <f t="shared" si="7"/>
        <v>36243239.43</v>
      </c>
      <c r="R38" s="189">
        <f t="shared" si="2"/>
        <v>0.20848969818153673</v>
      </c>
      <c r="S38" s="189">
        <f t="shared" si="6"/>
        <v>3.6096390047384297E-3</v>
      </c>
      <c r="T38" s="189">
        <f t="shared" si="6"/>
        <v>1.5952717754234014E-2</v>
      </c>
      <c r="U38" s="189">
        <f t="shared" si="6"/>
        <v>0.35949187668670546</v>
      </c>
      <c r="V38" s="189">
        <f t="shared" si="6"/>
        <v>0.32439446097255886</v>
      </c>
      <c r="W38" s="190" t="s">
        <v>243</v>
      </c>
    </row>
    <row r="39" spans="1:24" s="191" customFormat="1" ht="15" customHeight="1" x14ac:dyDescent="0.2">
      <c r="A39" s="182">
        <v>34</v>
      </c>
      <c r="B39" s="183" t="s">
        <v>44</v>
      </c>
      <c r="C39" s="184" t="s">
        <v>261</v>
      </c>
      <c r="D39" s="192">
        <v>41626</v>
      </c>
      <c r="E39" s="208" t="s">
        <v>87</v>
      </c>
      <c r="F39" s="186" t="s">
        <v>262</v>
      </c>
      <c r="G39" s="192">
        <v>41626</v>
      </c>
      <c r="H39" s="187">
        <v>1209833.27</v>
      </c>
      <c r="I39" s="187">
        <v>6028813.7300000004</v>
      </c>
      <c r="J39" s="187">
        <v>2263453.54</v>
      </c>
      <c r="K39" s="187">
        <v>3735282.85</v>
      </c>
      <c r="L39" s="187">
        <f t="shared" si="5"/>
        <v>13237383.389999999</v>
      </c>
      <c r="M39" s="187">
        <v>1209833.27</v>
      </c>
      <c r="N39" s="187">
        <v>6080217.5099999998</v>
      </c>
      <c r="O39" s="187">
        <v>2263453.54</v>
      </c>
      <c r="P39" s="187">
        <v>3735282.85</v>
      </c>
      <c r="Q39" s="188">
        <f t="shared" si="7"/>
        <v>13288787.17</v>
      </c>
      <c r="R39" s="194">
        <f t="shared" si="2"/>
        <v>3.8832281641727473E-3</v>
      </c>
      <c r="S39" s="194">
        <f t="shared" si="6"/>
        <v>0</v>
      </c>
      <c r="T39" s="194">
        <f t="shared" si="6"/>
        <v>8.5263506723070037E-3</v>
      </c>
      <c r="U39" s="194">
        <f t="shared" si="6"/>
        <v>0</v>
      </c>
      <c r="V39" s="194">
        <f t="shared" si="6"/>
        <v>0</v>
      </c>
      <c r="W39" s="190" t="s">
        <v>247</v>
      </c>
    </row>
    <row r="40" spans="1:24" s="191" customFormat="1" ht="15" customHeight="1" x14ac:dyDescent="0.2">
      <c r="A40" s="202">
        <v>35</v>
      </c>
      <c r="B40" s="203" t="s">
        <v>147</v>
      </c>
      <c r="C40" s="217" t="s">
        <v>309</v>
      </c>
      <c r="D40" s="210">
        <v>41637</v>
      </c>
      <c r="E40" s="208" t="s">
        <v>87</v>
      </c>
      <c r="F40" s="205" t="s">
        <v>310</v>
      </c>
      <c r="G40" s="218">
        <v>41637</v>
      </c>
      <c r="H40" s="216">
        <v>204524.69</v>
      </c>
      <c r="I40" s="216">
        <v>211334.67</v>
      </c>
      <c r="J40" s="216">
        <v>362363.88</v>
      </c>
      <c r="K40" s="216">
        <v>522300.25</v>
      </c>
      <c r="L40" s="216">
        <f>SUM(H40:K40)</f>
        <v>1300523.49</v>
      </c>
      <c r="M40" s="187">
        <v>210169.57</v>
      </c>
      <c r="N40" s="187">
        <v>217167.51</v>
      </c>
      <c r="O40" s="187">
        <v>372365.12</v>
      </c>
      <c r="P40" s="187">
        <v>536715.74</v>
      </c>
      <c r="Q40" s="188">
        <f>+M40+N40+O40+P40</f>
        <v>1336417.94</v>
      </c>
      <c r="R40" s="194">
        <f>+Q40/L40-1</f>
        <v>2.7600001288711873E-2</v>
      </c>
      <c r="S40" s="189">
        <f t="shared" si="6"/>
        <v>2.7599992939727702E-2</v>
      </c>
      <c r="T40" s="194">
        <f t="shared" si="6"/>
        <v>2.7600014706531617E-2</v>
      </c>
      <c r="U40" s="189">
        <f t="shared" si="6"/>
        <v>2.7599991478179264E-2</v>
      </c>
      <c r="V40" s="189">
        <f t="shared" si="6"/>
        <v>2.7600005935283445E-2</v>
      </c>
      <c r="W40" s="190" t="s">
        <v>244</v>
      </c>
    </row>
    <row r="41" spans="1:24" s="191" customFormat="1" ht="15" customHeight="1" x14ac:dyDescent="0.2">
      <c r="A41" s="182">
        <v>36</v>
      </c>
      <c r="B41" s="183" t="s">
        <v>45</v>
      </c>
      <c r="C41" s="184" t="s">
        <v>307</v>
      </c>
      <c r="D41" s="192">
        <v>41637</v>
      </c>
      <c r="E41" s="208" t="s">
        <v>87</v>
      </c>
      <c r="F41" s="186" t="s">
        <v>308</v>
      </c>
      <c r="G41" s="192">
        <v>41637</v>
      </c>
      <c r="H41" s="187">
        <v>147111.9</v>
      </c>
      <c r="I41" s="187">
        <v>213138.3</v>
      </c>
      <c r="J41" s="187">
        <v>188660.75</v>
      </c>
      <c r="K41" s="187">
        <v>307607.33</v>
      </c>
      <c r="L41" s="216">
        <f>SUM(H41:K41)</f>
        <v>856518.28</v>
      </c>
      <c r="M41" s="187">
        <v>147111.9</v>
      </c>
      <c r="N41" s="187">
        <v>213138.3</v>
      </c>
      <c r="O41" s="187">
        <v>188660.75</v>
      </c>
      <c r="P41" s="187">
        <v>307607.33</v>
      </c>
      <c r="Q41" s="188">
        <f t="shared" si="7"/>
        <v>856518.28</v>
      </c>
      <c r="R41" s="194">
        <f>+Q41/L41-1</f>
        <v>0</v>
      </c>
      <c r="S41" s="194">
        <f t="shared" si="6"/>
        <v>0</v>
      </c>
      <c r="T41" s="194">
        <f t="shared" si="6"/>
        <v>0</v>
      </c>
      <c r="U41" s="194">
        <f t="shared" si="6"/>
        <v>0</v>
      </c>
      <c r="V41" s="194">
        <f t="shared" si="6"/>
        <v>0</v>
      </c>
      <c r="W41" s="190" t="s">
        <v>242</v>
      </c>
    </row>
    <row r="42" spans="1:24" s="191" customFormat="1" ht="15" customHeight="1" x14ac:dyDescent="0.2">
      <c r="A42" s="182">
        <v>37</v>
      </c>
      <c r="B42" s="183" t="s">
        <v>46</v>
      </c>
      <c r="C42" s="184" t="s">
        <v>293</v>
      </c>
      <c r="D42" s="185">
        <v>41633</v>
      </c>
      <c r="E42" s="208" t="s">
        <v>87</v>
      </c>
      <c r="F42" s="186" t="s">
        <v>294</v>
      </c>
      <c r="G42" s="185">
        <v>41633</v>
      </c>
      <c r="H42" s="187">
        <v>6048158.8700000001</v>
      </c>
      <c r="I42" s="187">
        <v>14132540.82</v>
      </c>
      <c r="J42" s="187">
        <v>21832306.73</v>
      </c>
      <c r="K42" s="187">
        <v>22437508.899999999</v>
      </c>
      <c r="L42" s="187">
        <f>SUM(H42:K42)</f>
        <v>64450515.32</v>
      </c>
      <c r="M42" s="187">
        <v>6048158.8700000001</v>
      </c>
      <c r="N42" s="187">
        <v>14132540.82</v>
      </c>
      <c r="O42" s="187">
        <v>21832306.73</v>
      </c>
      <c r="P42" s="187">
        <v>22437508.899999999</v>
      </c>
      <c r="Q42" s="188">
        <f t="shared" si="7"/>
        <v>64450515.32</v>
      </c>
      <c r="R42" s="189">
        <f t="shared" si="2"/>
        <v>0</v>
      </c>
      <c r="S42" s="189">
        <f t="shared" si="6"/>
        <v>0</v>
      </c>
      <c r="T42" s="189">
        <f t="shared" si="6"/>
        <v>0</v>
      </c>
      <c r="U42" s="189">
        <f t="shared" si="6"/>
        <v>0</v>
      </c>
      <c r="V42" s="189">
        <f t="shared" si="6"/>
        <v>0</v>
      </c>
      <c r="W42" s="190" t="s">
        <v>242</v>
      </c>
    </row>
    <row r="43" spans="1:24" s="191" customFormat="1" ht="15" customHeight="1" x14ac:dyDescent="0.2">
      <c r="A43" s="202">
        <v>38</v>
      </c>
      <c r="B43" s="203" t="s">
        <v>47</v>
      </c>
      <c r="C43" s="184" t="s">
        <v>341</v>
      </c>
      <c r="D43" s="204">
        <v>41637</v>
      </c>
      <c r="E43" s="208" t="s">
        <v>87</v>
      </c>
      <c r="F43" s="223" t="s">
        <v>342</v>
      </c>
      <c r="G43" s="204">
        <v>41637</v>
      </c>
      <c r="H43" s="206">
        <v>2928191.51</v>
      </c>
      <c r="I43" s="206">
        <v>16469041.51</v>
      </c>
      <c r="J43" s="206">
        <v>5699911.0599999996</v>
      </c>
      <c r="K43" s="206">
        <v>5871948.4000000004</v>
      </c>
      <c r="L43" s="206">
        <f>+H43+I43+J43+K43</f>
        <v>30969092.479999997</v>
      </c>
      <c r="M43" s="207">
        <v>2928191.51</v>
      </c>
      <c r="N43" s="207">
        <v>17241781.84</v>
      </c>
      <c r="O43" s="207">
        <v>5951052.8700000001</v>
      </c>
      <c r="P43" s="207">
        <v>6133696.9699999997</v>
      </c>
      <c r="Q43" s="206">
        <f t="shared" si="7"/>
        <v>32254723.190000001</v>
      </c>
      <c r="R43" s="194">
        <f t="shared" si="2"/>
        <v>4.1513347891297459E-2</v>
      </c>
      <c r="S43" s="194">
        <f t="shared" si="6"/>
        <v>0</v>
      </c>
      <c r="T43" s="194">
        <f t="shared" si="6"/>
        <v>4.692078343058359E-2</v>
      </c>
      <c r="U43" s="194">
        <f t="shared" si="6"/>
        <v>4.4060654167470625E-2</v>
      </c>
      <c r="V43" s="194">
        <f t="shared" si="6"/>
        <v>4.45761018608406E-2</v>
      </c>
      <c r="W43" s="201" t="s">
        <v>247</v>
      </c>
    </row>
    <row r="44" spans="1:24" s="191" customFormat="1" ht="15" customHeight="1" x14ac:dyDescent="0.2">
      <c r="A44" s="182">
        <v>39</v>
      </c>
      <c r="B44" s="183" t="s">
        <v>48</v>
      </c>
      <c r="C44" s="184" t="s">
        <v>291</v>
      </c>
      <c r="D44" s="210">
        <v>41633</v>
      </c>
      <c r="E44" s="208" t="s">
        <v>87</v>
      </c>
      <c r="F44" s="186" t="s">
        <v>292</v>
      </c>
      <c r="G44" s="210">
        <v>41633</v>
      </c>
      <c r="H44" s="188" t="s">
        <v>208</v>
      </c>
      <c r="I44" s="187">
        <v>8210523.1900000004</v>
      </c>
      <c r="J44" s="187">
        <v>3029913.58</v>
      </c>
      <c r="K44" s="187">
        <v>2220345.67</v>
      </c>
      <c r="L44" s="187">
        <f>SUM(I44:K44)</f>
        <v>13460782.439999999</v>
      </c>
      <c r="M44" s="201" t="s">
        <v>367</v>
      </c>
      <c r="N44" s="187">
        <v>8210523.1799999997</v>
      </c>
      <c r="O44" s="187">
        <v>3029913.58</v>
      </c>
      <c r="P44" s="187">
        <v>2220345.67</v>
      </c>
      <c r="Q44" s="206">
        <f>+N44+O44+P44</f>
        <v>13460782.43</v>
      </c>
      <c r="R44" s="189">
        <f t="shared" si="2"/>
        <v>-7.4289885354517082E-10</v>
      </c>
      <c r="S44" s="201" t="s">
        <v>367</v>
      </c>
      <c r="T44" s="189">
        <f t="shared" si="6"/>
        <v>-1.217949296972165E-9</v>
      </c>
      <c r="U44" s="189">
        <f t="shared" si="6"/>
        <v>0</v>
      </c>
      <c r="V44" s="189">
        <f t="shared" si="6"/>
        <v>0</v>
      </c>
      <c r="W44" s="190" t="s">
        <v>242</v>
      </c>
      <c r="X44" s="191" t="s">
        <v>258</v>
      </c>
    </row>
    <row r="45" spans="1:24" s="191" customFormat="1" ht="15" customHeight="1" x14ac:dyDescent="0.2">
      <c r="A45" s="182">
        <v>40</v>
      </c>
      <c r="B45" s="183" t="s">
        <v>49</v>
      </c>
      <c r="C45" s="184" t="s">
        <v>343</v>
      </c>
      <c r="D45" s="192">
        <v>41637</v>
      </c>
      <c r="E45" s="208" t="s">
        <v>87</v>
      </c>
      <c r="F45" s="186" t="s">
        <v>344</v>
      </c>
      <c r="G45" s="192">
        <v>41637</v>
      </c>
      <c r="H45" s="187">
        <v>1880830.2</v>
      </c>
      <c r="I45" s="187">
        <v>4620125.79</v>
      </c>
      <c r="J45" s="187">
        <v>2596986.4700000002</v>
      </c>
      <c r="K45" s="187">
        <v>2244537.5</v>
      </c>
      <c r="L45" s="187">
        <f>SUM(H45:K45)</f>
        <v>11342479.960000001</v>
      </c>
      <c r="M45" s="187">
        <v>3086546.85</v>
      </c>
      <c r="N45" s="187">
        <v>3802854.08</v>
      </c>
      <c r="O45" s="187">
        <v>3842063.77</v>
      </c>
      <c r="P45" s="187">
        <v>4954631.58</v>
      </c>
      <c r="Q45" s="206">
        <f t="shared" si="7"/>
        <v>15686096.279999999</v>
      </c>
      <c r="R45" s="194">
        <f t="shared" si="2"/>
        <v>0.3829512007354694</v>
      </c>
      <c r="S45" s="194">
        <f>+M45/H45-1</f>
        <v>0.64105555621129451</v>
      </c>
      <c r="T45" s="194">
        <f t="shared" si="6"/>
        <v>-0.17689382219179794</v>
      </c>
      <c r="U45" s="194">
        <f t="shared" si="6"/>
        <v>0.47943156977633383</v>
      </c>
      <c r="V45" s="194">
        <f t="shared" si="6"/>
        <v>1.2074175993940846</v>
      </c>
      <c r="W45" s="190" t="s">
        <v>243</v>
      </c>
    </row>
    <row r="46" spans="1:24" s="191" customFormat="1" ht="15" customHeight="1" x14ac:dyDescent="0.2">
      <c r="A46" s="212">
        <v>41</v>
      </c>
      <c r="B46" s="213" t="s">
        <v>280</v>
      </c>
      <c r="C46" s="197" t="s">
        <v>345</v>
      </c>
      <c r="D46" s="225">
        <v>41637</v>
      </c>
      <c r="E46" s="215" t="s">
        <v>87</v>
      </c>
      <c r="F46" s="200" t="s">
        <v>346</v>
      </c>
      <c r="G46" s="225">
        <v>41637</v>
      </c>
      <c r="H46" s="226" t="s">
        <v>208</v>
      </c>
      <c r="I46" s="206">
        <v>10468877.199999999</v>
      </c>
      <c r="J46" s="206">
        <v>2013829.06</v>
      </c>
      <c r="K46" s="206">
        <v>2771402.66</v>
      </c>
      <c r="L46" s="206">
        <f>+I46+J46+K46</f>
        <v>15254108.92</v>
      </c>
      <c r="M46" s="201" t="s">
        <v>367</v>
      </c>
      <c r="N46" s="206">
        <v>10757818.214</v>
      </c>
      <c r="O46" s="206">
        <v>2069410.7439999999</v>
      </c>
      <c r="P46" s="206">
        <v>2847893.37</v>
      </c>
      <c r="Q46" s="206">
        <f>+N46+O46+P46</f>
        <v>15675122.328000002</v>
      </c>
      <c r="R46" s="194">
        <f t="shared" si="2"/>
        <v>2.7600000118525481E-2</v>
      </c>
      <c r="S46" s="201" t="s">
        <v>367</v>
      </c>
      <c r="T46" s="189">
        <f t="shared" si="6"/>
        <v>2.7600000313309669E-2</v>
      </c>
      <c r="U46" s="189">
        <f t="shared" si="6"/>
        <v>2.7600000965325222E-2</v>
      </c>
      <c r="V46" s="189">
        <f t="shared" si="6"/>
        <v>2.7599998767411149E-2</v>
      </c>
      <c r="W46" s="190" t="s">
        <v>244</v>
      </c>
    </row>
    <row r="47" spans="1:24" s="191" customFormat="1" ht="15" customHeight="1" x14ac:dyDescent="0.2">
      <c r="A47" s="195">
        <v>42</v>
      </c>
      <c r="B47" s="196" t="s">
        <v>51</v>
      </c>
      <c r="C47" s="197" t="s">
        <v>263</v>
      </c>
      <c r="D47" s="198" t="s">
        <v>264</v>
      </c>
      <c r="E47" s="215" t="s">
        <v>87</v>
      </c>
      <c r="F47" s="200" t="s">
        <v>265</v>
      </c>
      <c r="G47" s="198" t="s">
        <v>264</v>
      </c>
      <c r="H47" s="187">
        <v>545697.68999999994</v>
      </c>
      <c r="I47" s="187">
        <v>4848943.8899999997</v>
      </c>
      <c r="J47" s="187">
        <v>1137120.8600000001</v>
      </c>
      <c r="K47" s="187">
        <v>1183330.67</v>
      </c>
      <c r="L47" s="187">
        <f>SUM(H47:K47)</f>
        <v>7715093.1100000003</v>
      </c>
      <c r="M47" s="187">
        <v>684134.68</v>
      </c>
      <c r="N47" s="187">
        <v>6521446.3700000001</v>
      </c>
      <c r="O47" s="187">
        <v>1305907</v>
      </c>
      <c r="P47" s="187">
        <v>1464936.49</v>
      </c>
      <c r="Q47" s="188">
        <f>+M47+N47+O47+P47</f>
        <v>9976424.540000001</v>
      </c>
      <c r="R47" s="194">
        <f t="shared" si="2"/>
        <v>0.29310487867851553</v>
      </c>
      <c r="S47" s="194">
        <f>+M47/H47-1</f>
        <v>0.25368806307389735</v>
      </c>
      <c r="T47" s="194">
        <f t="shared" si="6"/>
        <v>0.34492098030855955</v>
      </c>
      <c r="U47" s="194">
        <f t="shared" si="6"/>
        <v>0.14843289393178472</v>
      </c>
      <c r="V47" s="194">
        <f t="shared" si="6"/>
        <v>0.23797728491225545</v>
      </c>
      <c r="W47" s="190" t="s">
        <v>243</v>
      </c>
    </row>
    <row r="48" spans="1:24" s="191" customFormat="1" ht="15" customHeight="1" x14ac:dyDescent="0.2">
      <c r="A48" s="212">
        <v>43</v>
      </c>
      <c r="B48" s="213" t="s">
        <v>52</v>
      </c>
      <c r="C48" s="197">
        <v>1763</v>
      </c>
      <c r="D48" s="214">
        <v>41637</v>
      </c>
      <c r="E48" s="215" t="s">
        <v>146</v>
      </c>
      <c r="F48" s="199" t="s">
        <v>134</v>
      </c>
      <c r="G48" s="215" t="s">
        <v>134</v>
      </c>
      <c r="H48" s="187">
        <v>197643.94</v>
      </c>
      <c r="I48" s="187">
        <v>474049.77</v>
      </c>
      <c r="J48" s="187">
        <v>112791.95</v>
      </c>
      <c r="K48" s="187">
        <v>427050.52</v>
      </c>
      <c r="L48" s="187">
        <f>I48+J48+K48+H48</f>
        <v>1211536.18</v>
      </c>
      <c r="M48" s="187">
        <v>203395.375</v>
      </c>
      <c r="N48" s="187">
        <v>487844.61499999999</v>
      </c>
      <c r="O48" s="187">
        <v>116074.2</v>
      </c>
      <c r="P48" s="187">
        <v>439477.69</v>
      </c>
      <c r="Q48" s="188">
        <f>+M48+N48+O48+P48</f>
        <v>1246791.8799999999</v>
      </c>
      <c r="R48" s="189">
        <f t="shared" si="2"/>
        <v>2.9099997657519472E-2</v>
      </c>
      <c r="S48" s="189">
        <f>+M48/H48-1</f>
        <v>2.9099981512208162E-2</v>
      </c>
      <c r="T48" s="189">
        <f t="shared" si="6"/>
        <v>2.9099993023939286E-2</v>
      </c>
      <c r="U48" s="189">
        <f t="shared" si="6"/>
        <v>2.9100037724323347E-2</v>
      </c>
      <c r="V48" s="189">
        <f t="shared" si="6"/>
        <v>2.9099999690902933E-2</v>
      </c>
      <c r="W48" s="190" t="s">
        <v>244</v>
      </c>
    </row>
    <row r="49" spans="1:12" x14ac:dyDescent="0.2">
      <c r="A49" s="16"/>
      <c r="B49" s="19"/>
      <c r="C49" s="19"/>
      <c r="D49" s="19"/>
      <c r="E49" s="39"/>
      <c r="F49" s="1"/>
      <c r="G49" s="20"/>
      <c r="H49" s="20"/>
      <c r="I49" s="20"/>
      <c r="J49" s="20"/>
      <c r="K49" s="20"/>
      <c r="L49" s="20"/>
    </row>
    <row r="50" spans="1:12" x14ac:dyDescent="0.2">
      <c r="A50" s="16" t="s">
        <v>55</v>
      </c>
      <c r="B50" s="17"/>
      <c r="C50" s="17"/>
      <c r="D50" s="17"/>
      <c r="E50" s="67"/>
      <c r="F50" s="18"/>
      <c r="G50" s="17"/>
      <c r="H50" s="18"/>
      <c r="I50" s="17"/>
      <c r="J50" s="17"/>
      <c r="K50" s="17"/>
      <c r="L50" s="17"/>
    </row>
    <row r="51" spans="1:12" x14ac:dyDescent="0.2">
      <c r="A51" s="16" t="s">
        <v>53</v>
      </c>
      <c r="B51" s="19"/>
      <c r="C51" s="19"/>
      <c r="D51" s="19"/>
      <c r="E51" s="39"/>
      <c r="F51" s="1"/>
      <c r="G51" s="19"/>
      <c r="H51" s="1"/>
      <c r="I51" s="19"/>
      <c r="J51" s="19"/>
      <c r="K51" s="19"/>
      <c r="L51" s="19"/>
    </row>
    <row r="52" spans="1:12" x14ac:dyDescent="0.2">
      <c r="A52" s="16" t="s">
        <v>259</v>
      </c>
      <c r="B52" s="158">
        <v>41642</v>
      </c>
      <c r="C52" s="19"/>
      <c r="D52" s="19"/>
      <c r="E52" s="39"/>
      <c r="F52" s="1"/>
      <c r="G52" s="19"/>
      <c r="H52" s="1"/>
      <c r="I52" s="19"/>
      <c r="J52" s="19"/>
      <c r="K52" s="19"/>
      <c r="L52" s="19"/>
    </row>
    <row r="53" spans="1:12" x14ac:dyDescent="0.2">
      <c r="A53" s="16"/>
      <c r="B53" s="19"/>
      <c r="C53" s="19"/>
      <c r="D53" s="19"/>
      <c r="E53" s="39"/>
      <c r="F53" s="1"/>
      <c r="G53" s="19"/>
      <c r="H53" s="1"/>
      <c r="I53" s="19"/>
      <c r="J53" s="19"/>
      <c r="K53" s="19"/>
      <c r="L53" s="19"/>
    </row>
  </sheetData>
  <mergeCells count="12">
    <mergeCell ref="R3:V3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  <mergeCell ref="M3:Q3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85" workbookViewId="0">
      <selection activeCell="M5" sqref="A5:IV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3" ht="15.75" x14ac:dyDescent="0.25">
      <c r="A2" s="341" t="s">
        <v>54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342" t="s">
        <v>1</v>
      </c>
      <c r="B5" s="342" t="s">
        <v>2</v>
      </c>
      <c r="C5" s="342" t="s">
        <v>3</v>
      </c>
      <c r="D5" s="342" t="s">
        <v>4</v>
      </c>
      <c r="E5" s="342" t="s">
        <v>5</v>
      </c>
      <c r="F5" s="342" t="s">
        <v>6</v>
      </c>
      <c r="G5" s="342" t="s">
        <v>7</v>
      </c>
      <c r="H5" s="339" t="s">
        <v>151</v>
      </c>
      <c r="I5" s="339"/>
      <c r="J5" s="339"/>
      <c r="K5" s="339"/>
      <c r="L5" s="339"/>
      <c r="M5" s="339" t="s">
        <v>154</v>
      </c>
      <c r="N5" s="339"/>
      <c r="O5" s="339"/>
      <c r="P5" s="339"/>
      <c r="Q5" s="339"/>
      <c r="R5" s="339" t="s">
        <v>260</v>
      </c>
      <c r="S5" s="339"/>
      <c r="T5" s="339"/>
      <c r="U5" s="339"/>
      <c r="V5" s="339"/>
    </row>
    <row r="6" spans="1:23" ht="39" customHeight="1" thickBot="1" x14ac:dyDescent="0.25">
      <c r="A6" s="343"/>
      <c r="B6" s="343"/>
      <c r="C6" s="343"/>
      <c r="D6" s="343"/>
      <c r="E6" s="343"/>
      <c r="F6" s="343"/>
      <c r="G6" s="343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 x14ac:dyDescent="0.2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 x14ac:dyDescent="0.2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 x14ac:dyDescent="0.2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 x14ac:dyDescent="0.2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 x14ac:dyDescent="0.2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 x14ac:dyDescent="0.2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 x14ac:dyDescent="0.2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 x14ac:dyDescent="0.2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 x14ac:dyDescent="0.2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 x14ac:dyDescent="0.2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 x14ac:dyDescent="0.2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 x14ac:dyDescent="0.2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 x14ac:dyDescent="0.2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 x14ac:dyDescent="0.2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 x14ac:dyDescent="0.2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 x14ac:dyDescent="0.2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 x14ac:dyDescent="0.2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 x14ac:dyDescent="0.2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 x14ac:dyDescent="0.2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 x14ac:dyDescent="0.2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 x14ac:dyDescent="0.2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 x14ac:dyDescent="0.2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 x14ac:dyDescent="0.2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 x14ac:dyDescent="0.2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 x14ac:dyDescent="0.2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 x14ac:dyDescent="0.2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 x14ac:dyDescent="0.2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 x14ac:dyDescent="0.2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 x14ac:dyDescent="0.2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 x14ac:dyDescent="0.2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 x14ac:dyDescent="0.2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 x14ac:dyDescent="0.2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 x14ac:dyDescent="0.2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 x14ac:dyDescent="0.2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 x14ac:dyDescent="0.2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 x14ac:dyDescent="0.2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 x14ac:dyDescent="0.2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 x14ac:dyDescent="0.2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 x14ac:dyDescent="0.2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 x14ac:dyDescent="0.2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 x14ac:dyDescent="0.2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 x14ac:dyDescent="0.2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 x14ac:dyDescent="0.2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 x14ac:dyDescent="0.2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 x14ac:dyDescent="0.2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 x14ac:dyDescent="0.2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 x14ac:dyDescent="0.2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 x14ac:dyDescent="0.2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 x14ac:dyDescent="0.2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Normal="85" workbookViewId="0">
      <selection activeCell="C44" sqref="C44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2" ht="15.75" x14ac:dyDescent="0.25">
      <c r="A2" s="341" t="s">
        <v>54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 x14ac:dyDescent="0.2">
      <c r="A5" s="342" t="s">
        <v>1</v>
      </c>
      <c r="B5" s="342" t="s">
        <v>2</v>
      </c>
      <c r="C5" s="342" t="s">
        <v>3</v>
      </c>
      <c r="D5" s="342" t="s">
        <v>4</v>
      </c>
      <c r="E5" s="342" t="s">
        <v>5</v>
      </c>
      <c r="F5" s="342" t="s">
        <v>6</v>
      </c>
      <c r="G5" s="342" t="s">
        <v>7</v>
      </c>
      <c r="H5" s="339" t="s">
        <v>150</v>
      </c>
      <c r="I5" s="339"/>
      <c r="J5" s="339"/>
      <c r="K5" s="339"/>
      <c r="L5" s="339"/>
      <c r="M5" s="339" t="s">
        <v>151</v>
      </c>
      <c r="N5" s="339"/>
      <c r="O5" s="339"/>
      <c r="P5" s="339"/>
      <c r="Q5" s="339"/>
      <c r="R5" s="339" t="s">
        <v>152</v>
      </c>
      <c r="S5" s="339"/>
      <c r="T5" s="339"/>
      <c r="U5" s="339"/>
      <c r="V5" s="339"/>
    </row>
    <row r="6" spans="1:22" ht="39" customHeight="1" thickBot="1" x14ac:dyDescent="0.25">
      <c r="A6" s="343"/>
      <c r="B6" s="343"/>
      <c r="C6" s="343"/>
      <c r="D6" s="343"/>
      <c r="E6" s="343"/>
      <c r="F6" s="343"/>
      <c r="G6" s="343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 x14ac:dyDescent="0.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 x14ac:dyDescent="0.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 x14ac:dyDescent="0.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 x14ac:dyDescent="0.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 x14ac:dyDescent="0.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 x14ac:dyDescent="0.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 x14ac:dyDescent="0.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 x14ac:dyDescent="0.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 x14ac:dyDescent="0.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 x14ac:dyDescent="0.2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 x14ac:dyDescent="0.2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 x14ac:dyDescent="0.2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 x14ac:dyDescent="0.2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 x14ac:dyDescent="0.2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 x14ac:dyDescent="0.2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 x14ac:dyDescent="0.2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 x14ac:dyDescent="0.2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 x14ac:dyDescent="0.2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 x14ac:dyDescent="0.2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 x14ac:dyDescent="0.2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 x14ac:dyDescent="0.2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 x14ac:dyDescent="0.2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 x14ac:dyDescent="0.2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 x14ac:dyDescent="0.2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 x14ac:dyDescent="0.2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 x14ac:dyDescent="0.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 x14ac:dyDescent="0.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 x14ac:dyDescent="0.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 x14ac:dyDescent="0.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 x14ac:dyDescent="0.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 x14ac:dyDescent="0.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 x14ac:dyDescent="0.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 x14ac:dyDescent="0.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 x14ac:dyDescent="0.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 x14ac:dyDescent="0.2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 x14ac:dyDescent="0.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 x14ac:dyDescent="0.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 x14ac:dyDescent="0.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 x14ac:dyDescent="0.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 x14ac:dyDescent="0.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 x14ac:dyDescent="0.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 x14ac:dyDescent="0.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 x14ac:dyDescent="0.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 x14ac:dyDescent="0.3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 x14ac:dyDescent="0.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 x14ac:dyDescent="0.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 x14ac:dyDescent="0.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 x14ac:dyDescent="0.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workbookViewId="0">
      <selection activeCell="E28" sqref="E28"/>
    </sheetView>
  </sheetViews>
  <sheetFormatPr baseColWidth="10" defaultRowHeight="12.75" x14ac:dyDescent="0.2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 x14ac:dyDescent="0.2">
      <c r="D1" s="86" t="s">
        <v>354</v>
      </c>
    </row>
    <row r="3" spans="3:7" x14ac:dyDescent="0.2">
      <c r="C3" s="227"/>
      <c r="D3" s="228" t="s">
        <v>352</v>
      </c>
      <c r="E3" s="228" t="s">
        <v>353</v>
      </c>
      <c r="F3" s="228" t="s">
        <v>350</v>
      </c>
      <c r="G3" s="228" t="s">
        <v>351</v>
      </c>
    </row>
    <row r="4" spans="3:7" x14ac:dyDescent="0.2">
      <c r="C4" s="228" t="s">
        <v>347</v>
      </c>
      <c r="D4" s="229">
        <f>609341.9+3314619.58</f>
        <v>3923961.48</v>
      </c>
      <c r="E4" s="229">
        <v>2384260.81</v>
      </c>
      <c r="F4" s="231">
        <f>+E4/D4</f>
        <v>0.60761575314954419</v>
      </c>
      <c r="G4" s="230">
        <f>1-F4</f>
        <v>0.39238424685045581</v>
      </c>
    </row>
    <row r="5" spans="3:7" x14ac:dyDescent="0.2">
      <c r="C5" s="228" t="s">
        <v>348</v>
      </c>
      <c r="D5" s="229">
        <v>982046.11</v>
      </c>
      <c r="E5" s="229">
        <v>488001.89</v>
      </c>
      <c r="F5" s="231">
        <f>+E5/D5</f>
        <v>0.4969236016830208</v>
      </c>
      <c r="G5" s="230">
        <f>1-F5</f>
        <v>0.50307639831697926</v>
      </c>
    </row>
    <row r="6" spans="3:7" x14ac:dyDescent="0.2">
      <c r="C6" s="228" t="s">
        <v>349</v>
      </c>
      <c r="D6" s="229">
        <v>1973114.19</v>
      </c>
      <c r="E6" s="229">
        <v>1074345.57</v>
      </c>
      <c r="F6" s="231">
        <f>+E6/D6</f>
        <v>0.54449234385162482</v>
      </c>
      <c r="G6" s="230">
        <f>1-F6</f>
        <v>0.45550765614837518</v>
      </c>
    </row>
    <row r="7" spans="3:7" x14ac:dyDescent="0.2">
      <c r="C7" s="227"/>
      <c r="D7" s="229">
        <f>SUM(D4:D6)</f>
        <v>6879121.7799999993</v>
      </c>
      <c r="E7" s="229">
        <f>SUM(E4:E6)</f>
        <v>3946608.2700000005</v>
      </c>
      <c r="F7" s="231">
        <f>+E7/D7</f>
        <v>0.5737081558105519</v>
      </c>
      <c r="G7" s="230">
        <f>1-F7</f>
        <v>0.4262918441894481</v>
      </c>
    </row>
    <row r="11" spans="3:7" x14ac:dyDescent="0.2">
      <c r="D11" s="86" t="s">
        <v>355</v>
      </c>
    </row>
    <row r="12" spans="3:7" x14ac:dyDescent="0.2">
      <c r="C12" s="227"/>
      <c r="D12" s="228" t="s">
        <v>352</v>
      </c>
      <c r="E12" s="228" t="s">
        <v>353</v>
      </c>
      <c r="F12" s="228" t="s">
        <v>350</v>
      </c>
      <c r="G12" s="228" t="s">
        <v>351</v>
      </c>
    </row>
    <row r="13" spans="3:7" x14ac:dyDescent="0.2">
      <c r="C13" s="228" t="s">
        <v>356</v>
      </c>
      <c r="D13" s="229">
        <v>841813.2</v>
      </c>
      <c r="E13" s="229">
        <v>399088.96</v>
      </c>
      <c r="F13" s="231">
        <f>+E13/D13</f>
        <v>0.47408256368515017</v>
      </c>
      <c r="G13" s="230">
        <f>1-F13</f>
        <v>0.52591743631484977</v>
      </c>
    </row>
    <row r="14" spans="3:7" x14ac:dyDescent="0.2">
      <c r="C14" s="228" t="s">
        <v>357</v>
      </c>
      <c r="D14" s="229">
        <v>14053889.800000001</v>
      </c>
      <c r="E14" s="229">
        <v>7768841.7300000004</v>
      </c>
      <c r="F14" s="231">
        <f>+E14/D14</f>
        <v>0.552789429870156</v>
      </c>
      <c r="G14" s="230">
        <f>1-F14</f>
        <v>0.447210570129844</v>
      </c>
    </row>
    <row r="15" spans="3:7" x14ac:dyDescent="0.2">
      <c r="C15" s="228" t="s">
        <v>348</v>
      </c>
      <c r="D15" s="229">
        <v>4818828.5199999996</v>
      </c>
      <c r="E15" s="229">
        <v>2080186.28</v>
      </c>
      <c r="F15" s="231">
        <f>+E15/D15</f>
        <v>0.43167883467245693</v>
      </c>
      <c r="G15" s="230">
        <f>1-F15</f>
        <v>0.56832116532754307</v>
      </c>
    </row>
    <row r="16" spans="3:7" x14ac:dyDescent="0.2">
      <c r="C16" s="228" t="s">
        <v>349</v>
      </c>
      <c r="D16" s="229">
        <v>4311491.47</v>
      </c>
      <c r="E16" s="229">
        <v>1860531.35</v>
      </c>
      <c r="F16" s="231">
        <f>+E16/D16</f>
        <v>0.43152847754561374</v>
      </c>
      <c r="G16" s="230">
        <f>1-F16</f>
        <v>0.56847152245438626</v>
      </c>
    </row>
    <row r="17" spans="3:7" x14ac:dyDescent="0.2">
      <c r="C17" s="227"/>
      <c r="D17" s="232">
        <f>SUM(D13:D16)</f>
        <v>24026022.989999998</v>
      </c>
      <c r="E17" s="229">
        <f>SUM(E13:E16)</f>
        <v>12108648.32</v>
      </c>
      <c r="F17" s="231">
        <f>+E17/D17</f>
        <v>0.50398055163102973</v>
      </c>
      <c r="G17" s="230">
        <f>1-F17</f>
        <v>0.49601944836897027</v>
      </c>
    </row>
    <row r="20" spans="3:7" ht="15" x14ac:dyDescent="0.25">
      <c r="C20" s="233" t="s">
        <v>358</v>
      </c>
      <c r="D20" s="233" t="s">
        <v>359</v>
      </c>
      <c r="E20" s="233" t="s">
        <v>360</v>
      </c>
      <c r="F20" s="233" t="s">
        <v>361</v>
      </c>
    </row>
    <row r="21" spans="3:7" x14ac:dyDescent="0.2">
      <c r="C21" s="227" t="s">
        <v>362</v>
      </c>
      <c r="D21" s="234">
        <v>841813.2</v>
      </c>
      <c r="E21" s="234">
        <v>399088.95999999996</v>
      </c>
      <c r="F21" s="235">
        <f>E21/D21*100</f>
        <v>47.408256368515005</v>
      </c>
    </row>
    <row r="22" spans="3:7" x14ac:dyDescent="0.2">
      <c r="C22" s="227" t="s">
        <v>363</v>
      </c>
      <c r="D22" s="234">
        <v>14053889.800000001</v>
      </c>
      <c r="E22" s="234">
        <v>7768841.7299999986</v>
      </c>
      <c r="F22" s="235">
        <f>E22/D22*100</f>
        <v>55.278942987015576</v>
      </c>
    </row>
    <row r="23" spans="3:7" x14ac:dyDescent="0.2">
      <c r="C23" s="227" t="s">
        <v>364</v>
      </c>
      <c r="D23" s="234">
        <v>4311491.47</v>
      </c>
      <c r="E23" s="234">
        <v>1860531.35</v>
      </c>
      <c r="F23" s="235">
        <f>E23/D23*100</f>
        <v>43.152847754561371</v>
      </c>
    </row>
    <row r="24" spans="3:7" x14ac:dyDescent="0.2">
      <c r="C24" s="227" t="s">
        <v>365</v>
      </c>
      <c r="D24" s="234">
        <v>4818828.5199999996</v>
      </c>
      <c r="E24" s="234">
        <v>2080186.28</v>
      </c>
      <c r="F24" s="235">
        <f>E24/D24*100</f>
        <v>43.167883467245694</v>
      </c>
    </row>
    <row r="25" spans="3:7" ht="15" x14ac:dyDescent="0.25">
      <c r="C25" s="233" t="s">
        <v>366</v>
      </c>
      <c r="D25" s="236">
        <f>SUM(D21:D24)</f>
        <v>24026022.989999998</v>
      </c>
      <c r="E25" s="236">
        <f>SUM(E21:E24)</f>
        <v>12108648.319999998</v>
      </c>
      <c r="F25" s="231">
        <f>+E25/D25</f>
        <v>0.50398055163102962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opLeftCell="N1" workbookViewId="0">
      <pane ySplit="4" topLeftCell="A11" activePane="bottomLeft" state="frozen"/>
      <selection pane="bottomLeft" activeCell="W36" sqref="W3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6" customWidth="1"/>
    <col min="4" max="4" width="14" customWidth="1"/>
    <col min="5" max="5" width="11.42578125" style="103" customWidth="1"/>
    <col min="6" max="6" width="15.8554687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36.140625" style="103" customWidth="1"/>
    <col min="24" max="24" width="12.28515625" bestFit="1" customWidth="1"/>
  </cols>
  <sheetData>
    <row r="1" spans="1:26" ht="18" x14ac:dyDescent="0.2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6" ht="16.5" thickBot="1" x14ac:dyDescent="0.3">
      <c r="A2" s="344" t="s">
        <v>368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26" ht="25.5" customHeight="1" x14ac:dyDescent="0.2">
      <c r="A3" s="342" t="s">
        <v>1</v>
      </c>
      <c r="B3" s="342" t="s">
        <v>2</v>
      </c>
      <c r="C3" s="342" t="s">
        <v>3</v>
      </c>
      <c r="D3" s="342" t="s">
        <v>4</v>
      </c>
      <c r="E3" s="342" t="s">
        <v>5</v>
      </c>
      <c r="F3" s="342" t="s">
        <v>6</v>
      </c>
      <c r="G3" s="342" t="s">
        <v>7</v>
      </c>
      <c r="H3" s="339" t="s">
        <v>151</v>
      </c>
      <c r="I3" s="339"/>
      <c r="J3" s="339"/>
      <c r="K3" s="339"/>
      <c r="L3" s="339"/>
      <c r="M3" s="339" t="s">
        <v>154</v>
      </c>
      <c r="N3" s="339"/>
      <c r="O3" s="339"/>
      <c r="P3" s="339"/>
      <c r="Q3" s="339"/>
      <c r="R3" s="339" t="s">
        <v>260</v>
      </c>
      <c r="S3" s="339"/>
      <c r="T3" s="339"/>
      <c r="U3" s="339"/>
      <c r="V3" s="339"/>
    </row>
    <row r="4" spans="1:26" ht="39" customHeight="1" thickBot="1" x14ac:dyDescent="0.25">
      <c r="A4" s="343"/>
      <c r="B4" s="343"/>
      <c r="C4" s="343"/>
      <c r="D4" s="343"/>
      <c r="E4" s="343"/>
      <c r="F4" s="343"/>
      <c r="G4" s="343"/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4" t="s">
        <v>8</v>
      </c>
      <c r="N4" s="4" t="s">
        <v>9</v>
      </c>
      <c r="O4" s="4" t="s">
        <v>10</v>
      </c>
      <c r="P4" s="4" t="s">
        <v>11</v>
      </c>
      <c r="Q4" s="3" t="s">
        <v>12</v>
      </c>
      <c r="R4" s="3" t="s">
        <v>12</v>
      </c>
      <c r="S4" s="4" t="s">
        <v>8</v>
      </c>
      <c r="T4" s="4" t="s">
        <v>9</v>
      </c>
      <c r="U4" s="4" t="s">
        <v>10</v>
      </c>
      <c r="V4" s="4" t="s">
        <v>11</v>
      </c>
    </row>
    <row r="5" spans="1:26" x14ac:dyDescent="0.2">
      <c r="A5" s="5"/>
      <c r="B5" s="6"/>
      <c r="C5" s="5"/>
      <c r="D5" s="5"/>
      <c r="E5" s="5"/>
      <c r="F5" s="5"/>
      <c r="G5" s="5"/>
      <c r="H5" s="5"/>
      <c r="I5" s="6"/>
      <c r="J5" s="6"/>
      <c r="K5" s="6"/>
      <c r="L5" s="5"/>
    </row>
    <row r="6" spans="1:26" s="268" customFormat="1" ht="15" customHeight="1" x14ac:dyDescent="0.2">
      <c r="A6" s="258">
        <v>1</v>
      </c>
      <c r="B6" s="259" t="s">
        <v>13</v>
      </c>
      <c r="C6" s="260" t="s">
        <v>315</v>
      </c>
      <c r="D6" s="261">
        <v>41637</v>
      </c>
      <c r="E6" s="262"/>
      <c r="F6" s="263" t="s">
        <v>316</v>
      </c>
      <c r="G6" s="261">
        <v>41637</v>
      </c>
      <c r="H6" s="264">
        <v>460305.87</v>
      </c>
      <c r="I6" s="264">
        <v>727655.39</v>
      </c>
      <c r="J6" s="264">
        <v>854506.52</v>
      </c>
      <c r="K6" s="264">
        <v>793756.87</v>
      </c>
      <c r="L6" s="265">
        <f t="shared" ref="L6:L11" si="0">+H6+I6+J6+K6</f>
        <v>2836224.65</v>
      </c>
      <c r="M6" s="264">
        <v>460305.87</v>
      </c>
      <c r="N6" s="264">
        <v>727655.39</v>
      </c>
      <c r="O6" s="264">
        <v>854506.52</v>
      </c>
      <c r="P6" s="264">
        <v>793756.87</v>
      </c>
      <c r="Q6" s="265">
        <f t="shared" ref="Q6:Q31" si="1">+M6+N6+O6+P6</f>
        <v>2836224.65</v>
      </c>
      <c r="R6" s="266">
        <f>+Q6/L6-1</f>
        <v>0</v>
      </c>
      <c r="S6" s="266">
        <f t="shared" ref="S6:V21" si="2">+M6/H6-1</f>
        <v>0</v>
      </c>
      <c r="T6" s="266">
        <f t="shared" si="2"/>
        <v>0</v>
      </c>
      <c r="U6" s="266">
        <f t="shared" si="2"/>
        <v>0</v>
      </c>
      <c r="V6" s="266">
        <f t="shared" si="2"/>
        <v>0</v>
      </c>
      <c r="W6" s="267" t="s">
        <v>242</v>
      </c>
      <c r="X6" s="345" t="s">
        <v>371</v>
      </c>
      <c r="Y6" s="345"/>
      <c r="Z6" s="345"/>
    </row>
    <row r="7" spans="1:26" s="191" customFormat="1" ht="15" customHeight="1" x14ac:dyDescent="0.2">
      <c r="A7" s="195">
        <v>2</v>
      </c>
      <c r="B7" s="196" t="s">
        <v>14</v>
      </c>
      <c r="C7" s="237" t="s">
        <v>299</v>
      </c>
      <c r="D7" s="240">
        <v>41636</v>
      </c>
      <c r="E7" s="247" t="s">
        <v>87</v>
      </c>
      <c r="F7" s="248" t="s">
        <v>300</v>
      </c>
      <c r="G7" s="241">
        <v>41636</v>
      </c>
      <c r="H7" s="187">
        <v>4338377.92</v>
      </c>
      <c r="I7" s="187">
        <v>15223960.470000001</v>
      </c>
      <c r="J7" s="187">
        <v>11946059.66</v>
      </c>
      <c r="K7" s="187">
        <v>11739395.01</v>
      </c>
      <c r="L7" s="188">
        <f t="shared" si="0"/>
        <v>43247793.060000002</v>
      </c>
      <c r="M7" s="187">
        <v>4585505.71</v>
      </c>
      <c r="N7" s="187">
        <v>17070019.899999999</v>
      </c>
      <c r="O7" s="187">
        <v>12302351.699999999</v>
      </c>
      <c r="P7" s="187">
        <v>13161422.17</v>
      </c>
      <c r="Q7" s="188">
        <f t="shared" si="1"/>
        <v>47119299.480000004</v>
      </c>
      <c r="R7" s="194">
        <f t="shared" ref="R7:R48" si="3">+Q7/L7-1</f>
        <v>8.9519167246958631E-2</v>
      </c>
      <c r="S7" s="194">
        <f t="shared" si="2"/>
        <v>5.6963177149859767E-2</v>
      </c>
      <c r="T7" s="194">
        <f t="shared" si="2"/>
        <v>0.12126013028198557</v>
      </c>
      <c r="U7" s="194">
        <f t="shared" si="2"/>
        <v>2.9825067858400445E-2</v>
      </c>
      <c r="V7" s="194">
        <f t="shared" si="2"/>
        <v>0.12113291688274153</v>
      </c>
      <c r="W7" s="257" t="s">
        <v>243</v>
      </c>
    </row>
    <row r="8" spans="1:26" s="191" customFormat="1" ht="15" customHeight="1" x14ac:dyDescent="0.2">
      <c r="A8" s="195">
        <v>3</v>
      </c>
      <c r="B8" s="196" t="s">
        <v>15</v>
      </c>
      <c r="C8" s="237" t="s">
        <v>319</v>
      </c>
      <c r="D8" s="239">
        <v>41637</v>
      </c>
      <c r="E8" s="247" t="s">
        <v>87</v>
      </c>
      <c r="F8" s="248" t="s">
        <v>320</v>
      </c>
      <c r="G8" s="239">
        <v>41637</v>
      </c>
      <c r="H8" s="187">
        <v>1308270.98</v>
      </c>
      <c r="I8" s="187">
        <v>1644358.16</v>
      </c>
      <c r="J8" s="187">
        <v>1680775.15</v>
      </c>
      <c r="K8" s="187">
        <v>3302588.08</v>
      </c>
      <c r="L8" s="188">
        <f t="shared" si="0"/>
        <v>7935992.3699999992</v>
      </c>
      <c r="M8" s="187">
        <v>1343332.64</v>
      </c>
      <c r="N8" s="187">
        <v>1688426.96</v>
      </c>
      <c r="O8" s="187">
        <v>1725819.92</v>
      </c>
      <c r="P8" s="187">
        <v>3391097.44</v>
      </c>
      <c r="Q8" s="188">
        <f t="shared" si="1"/>
        <v>8148676.959999999</v>
      </c>
      <c r="R8" s="194">
        <f t="shared" si="3"/>
        <v>2.6799999304938815E-2</v>
      </c>
      <c r="S8" s="194">
        <f t="shared" si="2"/>
        <v>2.6799998269471548E-2</v>
      </c>
      <c r="T8" s="194">
        <f t="shared" si="2"/>
        <v>2.6800000797879697E-2</v>
      </c>
      <c r="U8" s="194">
        <f t="shared" si="2"/>
        <v>2.6799997608246473E-2</v>
      </c>
      <c r="V8" s="194">
        <f t="shared" si="2"/>
        <v>2.6799999835280586E-2</v>
      </c>
      <c r="W8" s="257" t="s">
        <v>244</v>
      </c>
    </row>
    <row r="9" spans="1:26" s="191" customFormat="1" ht="15" customHeight="1" x14ac:dyDescent="0.2">
      <c r="A9" s="195">
        <v>4</v>
      </c>
      <c r="B9" s="196" t="s">
        <v>16</v>
      </c>
      <c r="C9" s="237" t="s">
        <v>317</v>
      </c>
      <c r="D9" s="241">
        <v>41637</v>
      </c>
      <c r="E9" s="247" t="s">
        <v>87</v>
      </c>
      <c r="F9" s="248" t="s">
        <v>318</v>
      </c>
      <c r="G9" s="241">
        <v>41637</v>
      </c>
      <c r="H9" s="187">
        <v>1337537.92</v>
      </c>
      <c r="I9" s="187">
        <v>3102046.88</v>
      </c>
      <c r="J9" s="187">
        <v>1323570.82</v>
      </c>
      <c r="K9" s="187">
        <v>2156976.8199999998</v>
      </c>
      <c r="L9" s="188">
        <f t="shared" si="0"/>
        <v>7920132.4399999995</v>
      </c>
      <c r="M9" s="187">
        <v>1901531.77</v>
      </c>
      <c r="N9" s="187">
        <v>3635554.7</v>
      </c>
      <c r="O9" s="187">
        <v>1687059.2</v>
      </c>
      <c r="P9" s="187">
        <v>1853165.95</v>
      </c>
      <c r="Q9" s="188">
        <f>+M9+N9+O9+P9</f>
        <v>9077311.620000001</v>
      </c>
      <c r="R9" s="194">
        <f>+Q9/L9-1</f>
        <v>0.14610603910557862</v>
      </c>
      <c r="S9" s="194">
        <f t="shared" si="2"/>
        <v>0.42166569004638021</v>
      </c>
      <c r="T9" s="194">
        <f t="shared" si="2"/>
        <v>0.17198573736577449</v>
      </c>
      <c r="U9" s="194">
        <f t="shared" si="2"/>
        <v>0.27462707284525956</v>
      </c>
      <c r="V9" s="194">
        <f t="shared" si="2"/>
        <v>-0.14085031752914245</v>
      </c>
      <c r="W9" s="257" t="s">
        <v>243</v>
      </c>
    </row>
    <row r="10" spans="1:26" s="191" customFormat="1" ht="15" customHeight="1" x14ac:dyDescent="0.2">
      <c r="A10" s="195">
        <v>5</v>
      </c>
      <c r="B10" s="196" t="s">
        <v>17</v>
      </c>
      <c r="C10" s="237" t="s">
        <v>325</v>
      </c>
      <c r="D10" s="241">
        <v>41637</v>
      </c>
      <c r="E10" s="247" t="s">
        <v>87</v>
      </c>
      <c r="F10" s="248" t="s">
        <v>326</v>
      </c>
      <c r="G10" s="241">
        <v>41637</v>
      </c>
      <c r="H10" s="187">
        <v>427326.554</v>
      </c>
      <c r="I10" s="187">
        <v>3007616.7</v>
      </c>
      <c r="J10" s="187">
        <v>1301843.3740000001</v>
      </c>
      <c r="K10" s="187">
        <v>1443813.26</v>
      </c>
      <c r="L10" s="188">
        <f t="shared" si="0"/>
        <v>6180599.8880000003</v>
      </c>
      <c r="M10" s="187">
        <v>633493.64</v>
      </c>
      <c r="N10" s="187">
        <v>3730842.59</v>
      </c>
      <c r="O10" s="187">
        <v>1552923.49</v>
      </c>
      <c r="P10" s="187">
        <v>2008635.36</v>
      </c>
      <c r="Q10" s="188">
        <f t="shared" si="1"/>
        <v>7925895.0800000001</v>
      </c>
      <c r="R10" s="194">
        <f t="shared" si="3"/>
        <v>0.28238281455309755</v>
      </c>
      <c r="S10" s="194">
        <f t="shared" si="2"/>
        <v>0.4824579330962897</v>
      </c>
      <c r="T10" s="194">
        <f t="shared" si="2"/>
        <v>0.24046478063511212</v>
      </c>
      <c r="U10" s="194">
        <f t="shared" si="2"/>
        <v>0.19286507195450064</v>
      </c>
      <c r="V10" s="194">
        <f t="shared" si="2"/>
        <v>0.3912016294960472</v>
      </c>
      <c r="W10" s="257" t="s">
        <v>243</v>
      </c>
    </row>
    <row r="11" spans="1:26" s="191" customFormat="1" ht="15" customHeight="1" x14ac:dyDescent="0.2">
      <c r="A11" s="195">
        <v>6</v>
      </c>
      <c r="B11" s="196" t="s">
        <v>18</v>
      </c>
      <c r="C11" s="237" t="s">
        <v>321</v>
      </c>
      <c r="D11" s="239">
        <v>41637</v>
      </c>
      <c r="E11" s="247" t="s">
        <v>87</v>
      </c>
      <c r="F11" s="248" t="s">
        <v>322</v>
      </c>
      <c r="G11" s="239">
        <v>41637</v>
      </c>
      <c r="H11" s="187">
        <v>163121.97</v>
      </c>
      <c r="I11" s="187">
        <v>945086.28</v>
      </c>
      <c r="J11" s="187">
        <v>788624.09</v>
      </c>
      <c r="K11" s="187">
        <v>361067.47</v>
      </c>
      <c r="L11" s="188">
        <f t="shared" si="0"/>
        <v>2257899.8099999996</v>
      </c>
      <c r="M11" s="187">
        <v>167346.82999999999</v>
      </c>
      <c r="N11" s="187">
        <v>969564.01</v>
      </c>
      <c r="O11" s="187">
        <v>809049.45</v>
      </c>
      <c r="P11" s="187">
        <v>370419.12</v>
      </c>
      <c r="Q11" s="188">
        <f t="shared" si="1"/>
        <v>2316379.41</v>
      </c>
      <c r="R11" s="194">
        <f t="shared" si="3"/>
        <v>2.5899997750564729E-2</v>
      </c>
      <c r="S11" s="194">
        <f t="shared" si="2"/>
        <v>2.5900005989383246E-2</v>
      </c>
      <c r="T11" s="194">
        <f t="shared" si="2"/>
        <v>2.5899995077698135E-2</v>
      </c>
      <c r="U11" s="194">
        <f t="shared" si="2"/>
        <v>2.5899995015369104E-2</v>
      </c>
      <c r="V11" s="194">
        <f t="shared" si="2"/>
        <v>2.5900006998692104E-2</v>
      </c>
      <c r="W11" s="257" t="s">
        <v>244</v>
      </c>
    </row>
    <row r="12" spans="1:26" s="191" customFormat="1" ht="15" customHeight="1" x14ac:dyDescent="0.2">
      <c r="A12" s="212">
        <v>7</v>
      </c>
      <c r="B12" s="213" t="s">
        <v>167</v>
      </c>
      <c r="C12" s="237" t="s">
        <v>311</v>
      </c>
      <c r="D12" s="239">
        <v>41637</v>
      </c>
      <c r="E12" s="247" t="s">
        <v>87</v>
      </c>
      <c r="F12" s="248" t="s">
        <v>312</v>
      </c>
      <c r="G12" s="239">
        <v>41637</v>
      </c>
      <c r="H12" s="187">
        <v>1999483.68</v>
      </c>
      <c r="I12" s="187">
        <v>8481221.7699999996</v>
      </c>
      <c r="J12" s="187">
        <v>4688005.79</v>
      </c>
      <c r="K12" s="201" t="s">
        <v>367</v>
      </c>
      <c r="L12" s="188">
        <f>+H12+I12+J12</f>
        <v>15168711.239999998</v>
      </c>
      <c r="M12" s="187">
        <v>2051270.3</v>
      </c>
      <c r="N12" s="187">
        <v>8700885.4100000001</v>
      </c>
      <c r="O12" s="187">
        <v>4809425.13</v>
      </c>
      <c r="P12" s="187">
        <v>2943653.72</v>
      </c>
      <c r="Q12" s="188">
        <f>+M12+N12+O12</f>
        <v>15561580.84</v>
      </c>
      <c r="R12" s="194">
        <f>+Q12/L12-1</f>
        <v>2.5899998607924024E-2</v>
      </c>
      <c r="S12" s="194">
        <f t="shared" si="2"/>
        <v>2.5899996343055953E-2</v>
      </c>
      <c r="T12" s="194">
        <f t="shared" si="2"/>
        <v>2.589999954688138E-2</v>
      </c>
      <c r="U12" s="194">
        <f t="shared" si="2"/>
        <v>2.5899997875215908E-2</v>
      </c>
      <c r="V12" s="220" t="s">
        <v>252</v>
      </c>
      <c r="W12" s="257" t="s">
        <v>369</v>
      </c>
    </row>
    <row r="13" spans="1:26" s="191" customFormat="1" ht="15" customHeight="1" x14ac:dyDescent="0.2">
      <c r="A13" s="212">
        <v>8</v>
      </c>
      <c r="B13" s="213" t="s">
        <v>279</v>
      </c>
      <c r="C13" s="237" t="s">
        <v>305</v>
      </c>
      <c r="D13" s="242">
        <v>41636</v>
      </c>
      <c r="E13" s="247" t="s">
        <v>87</v>
      </c>
      <c r="F13" s="248" t="s">
        <v>306</v>
      </c>
      <c r="G13" s="242">
        <v>41636</v>
      </c>
      <c r="H13" s="207">
        <v>358961.26</v>
      </c>
      <c r="I13" s="207">
        <v>687975.87</v>
      </c>
      <c r="J13" s="207">
        <v>583752.05000000005</v>
      </c>
      <c r="K13" s="207">
        <v>802118.35</v>
      </c>
      <c r="L13" s="206">
        <f t="shared" ref="L13:L32" si="4">+H13+I13+J13+K13</f>
        <v>2432807.5300000003</v>
      </c>
      <c r="M13" s="207">
        <v>368258.36</v>
      </c>
      <c r="N13" s="207">
        <v>705794.44</v>
      </c>
      <c r="O13" s="207">
        <v>598871.23</v>
      </c>
      <c r="P13" s="207">
        <v>822893.21</v>
      </c>
      <c r="Q13" s="206">
        <f t="shared" si="1"/>
        <v>2495817.2399999998</v>
      </c>
      <c r="R13" s="194">
        <f>+Q13/L13-1</f>
        <v>2.5899997933662933E-2</v>
      </c>
      <c r="S13" s="194">
        <f t="shared" si="2"/>
        <v>2.5900009377056499E-2</v>
      </c>
      <c r="T13" s="194">
        <f t="shared" si="2"/>
        <v>2.5899992684336404E-2</v>
      </c>
      <c r="U13" s="194">
        <f t="shared" si="2"/>
        <v>2.5900003263371829E-2</v>
      </c>
      <c r="V13" s="194">
        <f t="shared" si="2"/>
        <v>2.5899993436130808E-2</v>
      </c>
      <c r="W13" s="257" t="s">
        <v>244</v>
      </c>
    </row>
    <row r="14" spans="1:26" s="191" customFormat="1" ht="15" customHeight="1" x14ac:dyDescent="0.2">
      <c r="A14" s="195">
        <v>9</v>
      </c>
      <c r="B14" s="196" t="s">
        <v>169</v>
      </c>
      <c r="C14" s="237" t="s">
        <v>323</v>
      </c>
      <c r="D14" s="239">
        <v>41638</v>
      </c>
      <c r="E14" s="247" t="s">
        <v>87</v>
      </c>
      <c r="F14" s="248" t="s">
        <v>324</v>
      </c>
      <c r="G14" s="239">
        <v>41638</v>
      </c>
      <c r="H14" s="187">
        <v>594091.80000000005</v>
      </c>
      <c r="I14" s="187">
        <v>8916483.7100000009</v>
      </c>
      <c r="J14" s="187">
        <v>2747500.57</v>
      </c>
      <c r="K14" s="187">
        <v>2403032.69</v>
      </c>
      <c r="L14" s="188">
        <f t="shared" si="4"/>
        <v>14661108.770000001</v>
      </c>
      <c r="M14" s="187">
        <v>594091.80000000005</v>
      </c>
      <c r="N14" s="187">
        <v>8916483.7100000009</v>
      </c>
      <c r="O14" s="187">
        <v>2747500.57</v>
      </c>
      <c r="P14" s="187">
        <v>2403032.69</v>
      </c>
      <c r="Q14" s="188">
        <f t="shared" si="1"/>
        <v>14661108.770000001</v>
      </c>
      <c r="R14" s="194">
        <f t="shared" si="3"/>
        <v>0</v>
      </c>
      <c r="S14" s="194">
        <f t="shared" si="2"/>
        <v>0</v>
      </c>
      <c r="T14" s="194">
        <f t="shared" si="2"/>
        <v>0</v>
      </c>
      <c r="U14" s="194">
        <f t="shared" si="2"/>
        <v>0</v>
      </c>
      <c r="V14" s="194">
        <f t="shared" si="2"/>
        <v>0</v>
      </c>
      <c r="W14" s="257" t="s">
        <v>242</v>
      </c>
    </row>
    <row r="15" spans="1:26" s="191" customFormat="1" ht="15" customHeight="1" x14ac:dyDescent="0.2">
      <c r="A15" s="195">
        <v>10</v>
      </c>
      <c r="B15" s="196" t="s">
        <v>20</v>
      </c>
      <c r="C15" s="237" t="s">
        <v>313</v>
      </c>
      <c r="D15" s="241">
        <v>41637</v>
      </c>
      <c r="E15" s="247" t="s">
        <v>87</v>
      </c>
      <c r="F15" s="248" t="s">
        <v>314</v>
      </c>
      <c r="G15" s="241">
        <v>41637</v>
      </c>
      <c r="H15" s="187">
        <v>1194369.96</v>
      </c>
      <c r="I15" s="187">
        <v>4167985.48</v>
      </c>
      <c r="J15" s="187">
        <v>2698400.06</v>
      </c>
      <c r="K15" s="187">
        <v>2931707.33</v>
      </c>
      <c r="L15" s="188">
        <f t="shared" si="4"/>
        <v>10992462.83</v>
      </c>
      <c r="M15" s="187">
        <v>1213810.46</v>
      </c>
      <c r="N15" s="187">
        <v>4318213.21</v>
      </c>
      <c r="O15" s="187">
        <v>2701934.03</v>
      </c>
      <c r="P15" s="187">
        <v>2932177.9</v>
      </c>
      <c r="Q15" s="188">
        <f t="shared" si="1"/>
        <v>11166135.6</v>
      </c>
      <c r="R15" s="194">
        <f t="shared" si="3"/>
        <v>1.5799259245709907E-2</v>
      </c>
      <c r="S15" s="194">
        <f t="shared" si="2"/>
        <v>1.6276782446872584E-2</v>
      </c>
      <c r="T15" s="194">
        <f t="shared" si="2"/>
        <v>3.604324696447847E-2</v>
      </c>
      <c r="U15" s="194">
        <f t="shared" si="2"/>
        <v>1.3096538398387203E-3</v>
      </c>
      <c r="V15" s="194">
        <f t="shared" si="2"/>
        <v>1.6051056501598104E-4</v>
      </c>
      <c r="W15" s="257" t="s">
        <v>243</v>
      </c>
    </row>
    <row r="16" spans="1:26" s="191" customFormat="1" ht="15" customHeight="1" x14ac:dyDescent="0.2">
      <c r="A16" s="182">
        <v>11</v>
      </c>
      <c r="B16" s="183" t="s">
        <v>21</v>
      </c>
      <c r="C16" s="238" t="s">
        <v>301</v>
      </c>
      <c r="D16" s="243">
        <v>41636</v>
      </c>
      <c r="E16" s="249" t="s">
        <v>87</v>
      </c>
      <c r="F16" s="250" t="s">
        <v>302</v>
      </c>
      <c r="G16" s="243">
        <v>41636</v>
      </c>
      <c r="H16" s="187">
        <v>501488.74</v>
      </c>
      <c r="I16" s="187">
        <v>5074181.92</v>
      </c>
      <c r="J16" s="187">
        <v>1416305.08</v>
      </c>
      <c r="K16" s="187">
        <v>2016289.11</v>
      </c>
      <c r="L16" s="188">
        <f t="shared" si="4"/>
        <v>9008264.8499999996</v>
      </c>
      <c r="M16" s="187">
        <v>637442.54</v>
      </c>
      <c r="N16" s="187">
        <v>6512121.21</v>
      </c>
      <c r="O16" s="187">
        <v>1293854.42</v>
      </c>
      <c r="P16" s="187">
        <v>1862016.75</v>
      </c>
      <c r="Q16" s="188">
        <f t="shared" si="1"/>
        <v>10305434.92</v>
      </c>
      <c r="R16" s="194">
        <f t="shared" si="3"/>
        <v>0.14399777222358212</v>
      </c>
      <c r="S16" s="194">
        <f t="shared" si="2"/>
        <v>0.27110040396919</v>
      </c>
      <c r="T16" s="194">
        <f t="shared" si="2"/>
        <v>0.28338347199029879</v>
      </c>
      <c r="U16" s="194">
        <f t="shared" si="2"/>
        <v>-8.6457827292408029E-2</v>
      </c>
      <c r="V16" s="194">
        <f t="shared" si="2"/>
        <v>-7.6513015536745166E-2</v>
      </c>
      <c r="W16" s="257" t="s">
        <v>243</v>
      </c>
    </row>
    <row r="17" spans="1:29" s="191" customFormat="1" ht="15" customHeight="1" x14ac:dyDescent="0.2">
      <c r="A17" s="182">
        <v>12</v>
      </c>
      <c r="B17" s="183" t="s">
        <v>22</v>
      </c>
      <c r="C17" s="238" t="s">
        <v>297</v>
      </c>
      <c r="D17" s="244">
        <v>41636</v>
      </c>
      <c r="E17" s="249" t="s">
        <v>87</v>
      </c>
      <c r="F17" s="250" t="s">
        <v>298</v>
      </c>
      <c r="G17" s="244">
        <v>41636</v>
      </c>
      <c r="H17" s="187">
        <v>2160663.17</v>
      </c>
      <c r="I17" s="187">
        <v>4494267.3600000003</v>
      </c>
      <c r="J17" s="187">
        <v>4789402.75</v>
      </c>
      <c r="K17" s="187">
        <v>7442358.2000000002</v>
      </c>
      <c r="L17" s="188">
        <f t="shared" si="4"/>
        <v>18886691.48</v>
      </c>
      <c r="M17" s="187">
        <v>2216624.34</v>
      </c>
      <c r="N17" s="187">
        <v>4610668.88</v>
      </c>
      <c r="O17" s="187">
        <v>4913448.28</v>
      </c>
      <c r="P17" s="187">
        <v>7635115.2800000003</v>
      </c>
      <c r="Q17" s="188">
        <f t="shared" si="1"/>
        <v>19375856.780000001</v>
      </c>
      <c r="R17" s="194">
        <f t="shared" si="3"/>
        <v>2.5899999505895499E-2</v>
      </c>
      <c r="S17" s="194">
        <f t="shared" si="2"/>
        <v>2.5899997175404144E-2</v>
      </c>
      <c r="T17" s="194">
        <f t="shared" si="2"/>
        <v>2.5899998971133709E-2</v>
      </c>
      <c r="U17" s="194">
        <f t="shared" si="2"/>
        <v>2.5899999744227076E-2</v>
      </c>
      <c r="V17" s="194">
        <f t="shared" si="2"/>
        <v>2.5900000352038877E-2</v>
      </c>
      <c r="W17" s="257" t="s">
        <v>244</v>
      </c>
    </row>
    <row r="18" spans="1:29" s="191" customFormat="1" ht="15" customHeight="1" x14ac:dyDescent="0.2">
      <c r="A18" s="182">
        <v>13</v>
      </c>
      <c r="B18" s="183" t="s">
        <v>23</v>
      </c>
      <c r="C18" s="238" t="s">
        <v>274</v>
      </c>
      <c r="D18" s="243">
        <v>41633</v>
      </c>
      <c r="E18" s="249" t="s">
        <v>87</v>
      </c>
      <c r="F18" s="250" t="s">
        <v>275</v>
      </c>
      <c r="G18" s="243">
        <v>41633</v>
      </c>
      <c r="H18" s="187">
        <v>6005221.2699999996</v>
      </c>
      <c r="I18" s="187">
        <v>9264561.5399999991</v>
      </c>
      <c r="J18" s="187">
        <v>14538957.02</v>
      </c>
      <c r="K18" s="187">
        <v>10715901.17</v>
      </c>
      <c r="L18" s="188">
        <f t="shared" si="4"/>
        <v>40524641</v>
      </c>
      <c r="M18" s="187">
        <v>6005221.2699999996</v>
      </c>
      <c r="N18" s="187">
        <v>9264561.5399999991</v>
      </c>
      <c r="O18" s="187">
        <v>14538957.02</v>
      </c>
      <c r="P18" s="187">
        <v>10715901.17</v>
      </c>
      <c r="Q18" s="188">
        <f>+M18+N18+O18+P18</f>
        <v>40524641</v>
      </c>
      <c r="R18" s="194">
        <f t="shared" si="3"/>
        <v>0</v>
      </c>
      <c r="S18" s="194">
        <f>+M18/H18-1</f>
        <v>0</v>
      </c>
      <c r="T18" s="194">
        <f>+N18/I18-1</f>
        <v>0</v>
      </c>
      <c r="U18" s="194">
        <f t="shared" si="2"/>
        <v>0</v>
      </c>
      <c r="V18" s="194">
        <f t="shared" si="2"/>
        <v>0</v>
      </c>
      <c r="W18" s="257" t="s">
        <v>242</v>
      </c>
    </row>
    <row r="19" spans="1:29" s="191" customFormat="1" ht="15" customHeight="1" x14ac:dyDescent="0.2">
      <c r="A19" s="202">
        <v>14</v>
      </c>
      <c r="B19" s="203" t="s">
        <v>24</v>
      </c>
      <c r="C19" s="238" t="s">
        <v>287</v>
      </c>
      <c r="D19" s="245">
        <v>41634</v>
      </c>
      <c r="E19" s="249" t="s">
        <v>87</v>
      </c>
      <c r="F19" s="251" t="s">
        <v>288</v>
      </c>
      <c r="G19" s="245">
        <v>41634</v>
      </c>
      <c r="H19" s="207">
        <v>5970456.7599999998</v>
      </c>
      <c r="I19" s="207">
        <v>15170791.51</v>
      </c>
      <c r="J19" s="207">
        <v>3953396.4</v>
      </c>
      <c r="K19" s="207">
        <v>6920495.8200000003</v>
      </c>
      <c r="L19" s="206">
        <f t="shared" si="4"/>
        <v>32015140.489999998</v>
      </c>
      <c r="M19" s="207">
        <v>5486681.5999999996</v>
      </c>
      <c r="N19" s="207">
        <v>17313127</v>
      </c>
      <c r="O19" s="207">
        <v>2618519.7000000002</v>
      </c>
      <c r="P19" s="207">
        <v>6455550.9000000004</v>
      </c>
      <c r="Q19" s="206">
        <f t="shared" si="1"/>
        <v>31873879.200000003</v>
      </c>
      <c r="R19" s="194">
        <f t="shared" si="3"/>
        <v>-4.4123276624108421E-3</v>
      </c>
      <c r="S19" s="194">
        <f t="shared" si="2"/>
        <v>-8.1028165757957904E-2</v>
      </c>
      <c r="T19" s="194">
        <f t="shared" si="2"/>
        <v>0.14121448367330447</v>
      </c>
      <c r="U19" s="194">
        <f t="shared" si="2"/>
        <v>-0.33765313794488194</v>
      </c>
      <c r="V19" s="194">
        <f t="shared" si="2"/>
        <v>-6.7183758518620129E-2</v>
      </c>
      <c r="W19" s="257" t="s">
        <v>243</v>
      </c>
      <c r="X19" s="209"/>
    </row>
    <row r="20" spans="1:29" s="191" customFormat="1" ht="15" customHeight="1" x14ac:dyDescent="0.2">
      <c r="A20" s="182">
        <v>15</v>
      </c>
      <c r="B20" s="183" t="s">
        <v>25</v>
      </c>
      <c r="C20" s="238" t="s">
        <v>327</v>
      </c>
      <c r="D20" s="243">
        <v>41637</v>
      </c>
      <c r="E20" s="249" t="s">
        <v>87</v>
      </c>
      <c r="F20" s="250" t="s">
        <v>328</v>
      </c>
      <c r="G20" s="243">
        <v>41637</v>
      </c>
      <c r="H20" s="187">
        <v>1614538.09</v>
      </c>
      <c r="I20" s="187">
        <v>3272693.11</v>
      </c>
      <c r="J20" s="187">
        <v>1879668.22</v>
      </c>
      <c r="K20" s="187">
        <v>4398717.07</v>
      </c>
      <c r="L20" s="188">
        <f t="shared" si="4"/>
        <v>11165616.49</v>
      </c>
      <c r="M20" s="187">
        <v>1614538.09</v>
      </c>
      <c r="N20" s="187">
        <v>3272693.11</v>
      </c>
      <c r="O20" s="187">
        <v>1879668.22</v>
      </c>
      <c r="P20" s="187">
        <v>4398717.07</v>
      </c>
      <c r="Q20" s="188">
        <f t="shared" si="1"/>
        <v>11165616.49</v>
      </c>
      <c r="R20" s="194">
        <f t="shared" si="3"/>
        <v>0</v>
      </c>
      <c r="S20" s="194">
        <f t="shared" si="2"/>
        <v>0</v>
      </c>
      <c r="T20" s="194">
        <f t="shared" si="2"/>
        <v>0</v>
      </c>
      <c r="U20" s="194">
        <f t="shared" si="2"/>
        <v>0</v>
      </c>
      <c r="V20" s="194">
        <f t="shared" si="2"/>
        <v>0</v>
      </c>
      <c r="W20" s="257" t="s">
        <v>242</v>
      </c>
    </row>
    <row r="21" spans="1:29" s="191" customFormat="1" ht="15" customHeight="1" x14ac:dyDescent="0.2">
      <c r="A21" s="182">
        <v>16</v>
      </c>
      <c r="B21" s="183" t="s">
        <v>26</v>
      </c>
      <c r="C21" s="238" t="s">
        <v>283</v>
      </c>
      <c r="D21" s="244">
        <v>41634</v>
      </c>
      <c r="E21" s="249" t="s">
        <v>87</v>
      </c>
      <c r="F21" s="250" t="s">
        <v>284</v>
      </c>
      <c r="G21" s="244">
        <v>41634</v>
      </c>
      <c r="H21" s="187">
        <v>1311037.97</v>
      </c>
      <c r="I21" s="187">
        <v>8429049.5739999991</v>
      </c>
      <c r="J21" s="187">
        <v>4051137</v>
      </c>
      <c r="K21" s="187">
        <v>4885961.41</v>
      </c>
      <c r="L21" s="188">
        <f t="shared" si="4"/>
        <v>18677185.954</v>
      </c>
      <c r="M21" s="187">
        <v>1482354.22</v>
      </c>
      <c r="N21" s="187">
        <v>9113554.8699999992</v>
      </c>
      <c r="O21" s="187">
        <v>4764574.58</v>
      </c>
      <c r="P21" s="187">
        <v>5753171.75</v>
      </c>
      <c r="Q21" s="188">
        <f t="shared" si="1"/>
        <v>21113655.420000002</v>
      </c>
      <c r="R21" s="194">
        <f t="shared" si="3"/>
        <v>0.13045163612980981</v>
      </c>
      <c r="S21" s="194">
        <f t="shared" si="2"/>
        <v>0.13067222606832662</v>
      </c>
      <c r="T21" s="194">
        <f t="shared" si="2"/>
        <v>8.1207885893969101E-2</v>
      </c>
      <c r="U21" s="194">
        <f t="shared" si="2"/>
        <v>0.17610798647392079</v>
      </c>
      <c r="V21" s="194">
        <f t="shared" si="2"/>
        <v>0.17749021476614568</v>
      </c>
      <c r="W21" s="257" t="s">
        <v>243</v>
      </c>
    </row>
    <row r="22" spans="1:29" s="191" customFormat="1" ht="15" customHeight="1" x14ac:dyDescent="0.2">
      <c r="A22" s="182">
        <v>17</v>
      </c>
      <c r="B22" s="183" t="s">
        <v>27</v>
      </c>
      <c r="C22" s="238" t="s">
        <v>329</v>
      </c>
      <c r="D22" s="243">
        <v>41637</v>
      </c>
      <c r="E22" s="249" t="s">
        <v>87</v>
      </c>
      <c r="F22" s="250" t="s">
        <v>330</v>
      </c>
      <c r="G22" s="243">
        <v>41637</v>
      </c>
      <c r="H22" s="187">
        <v>540710</v>
      </c>
      <c r="I22" s="187">
        <v>1896609</v>
      </c>
      <c r="J22" s="187">
        <v>2665020</v>
      </c>
      <c r="K22" s="187">
        <v>3931104</v>
      </c>
      <c r="L22" s="188">
        <f t="shared" si="4"/>
        <v>9033443</v>
      </c>
      <c r="M22" s="187">
        <v>540710</v>
      </c>
      <c r="N22" s="187">
        <v>1896609</v>
      </c>
      <c r="O22" s="187">
        <v>2665020</v>
      </c>
      <c r="P22" s="187">
        <v>3931104</v>
      </c>
      <c r="Q22" s="188">
        <f t="shared" si="1"/>
        <v>9033443</v>
      </c>
      <c r="R22" s="194">
        <f t="shared" si="3"/>
        <v>0</v>
      </c>
      <c r="S22" s="194">
        <f t="shared" ref="S22:V41" si="5">+M22/H22-1</f>
        <v>0</v>
      </c>
      <c r="T22" s="194">
        <f t="shared" si="5"/>
        <v>0</v>
      </c>
      <c r="U22" s="194">
        <f t="shared" si="5"/>
        <v>0</v>
      </c>
      <c r="V22" s="194">
        <f t="shared" si="5"/>
        <v>0</v>
      </c>
      <c r="W22" s="257" t="s">
        <v>242</v>
      </c>
    </row>
    <row r="23" spans="1:29" s="191" customFormat="1" ht="15" customHeight="1" x14ac:dyDescent="0.2">
      <c r="A23" s="182">
        <v>18</v>
      </c>
      <c r="B23" s="183" t="s">
        <v>28</v>
      </c>
      <c r="C23" s="238" t="s">
        <v>303</v>
      </c>
      <c r="D23" s="244">
        <v>41636</v>
      </c>
      <c r="E23" s="249" t="s">
        <v>87</v>
      </c>
      <c r="F23" s="250" t="s">
        <v>304</v>
      </c>
      <c r="G23" s="244">
        <v>41636</v>
      </c>
      <c r="H23" s="187">
        <v>1025601.44</v>
      </c>
      <c r="I23" s="187">
        <v>2213828.42</v>
      </c>
      <c r="J23" s="187">
        <v>1200264.82</v>
      </c>
      <c r="K23" s="187">
        <v>3011246.48</v>
      </c>
      <c r="L23" s="188">
        <f t="shared" si="4"/>
        <v>7450941.1600000001</v>
      </c>
      <c r="M23" s="187">
        <v>1052164.52</v>
      </c>
      <c r="N23" s="187">
        <v>2271166.58</v>
      </c>
      <c r="O23" s="187">
        <v>1231351.68</v>
      </c>
      <c r="P23" s="187">
        <v>3089237.77</v>
      </c>
      <c r="Q23" s="188">
        <f t="shared" si="1"/>
        <v>7643920.5500000007</v>
      </c>
      <c r="R23" s="194">
        <f t="shared" si="3"/>
        <v>2.590000187305197E-2</v>
      </c>
      <c r="S23" s="194">
        <f t="shared" si="5"/>
        <v>2.590000263650194E-2</v>
      </c>
      <c r="T23" s="194">
        <f t="shared" si="5"/>
        <v>2.5900001771591796E-2</v>
      </c>
      <c r="U23" s="194">
        <f t="shared" si="5"/>
        <v>2.5900000968119619E-2</v>
      </c>
      <c r="V23" s="194">
        <f t="shared" si="5"/>
        <v>2.5900002048321102E-2</v>
      </c>
      <c r="W23" s="257" t="s">
        <v>244</v>
      </c>
    </row>
    <row r="24" spans="1:29" s="191" customFormat="1" ht="15" customHeight="1" x14ac:dyDescent="0.2">
      <c r="A24" s="182">
        <v>19</v>
      </c>
      <c r="B24" s="183" t="s">
        <v>29</v>
      </c>
      <c r="C24" s="238" t="s">
        <v>331</v>
      </c>
      <c r="D24" s="243">
        <v>41636</v>
      </c>
      <c r="E24" s="249" t="s">
        <v>87</v>
      </c>
      <c r="F24" s="250" t="s">
        <v>332</v>
      </c>
      <c r="G24" s="243">
        <v>41636</v>
      </c>
      <c r="H24" s="187">
        <v>2881677.21</v>
      </c>
      <c r="I24" s="187">
        <v>2395148.56</v>
      </c>
      <c r="J24" s="187">
        <v>3606368.1</v>
      </c>
      <c r="K24" s="187">
        <v>5138937.63</v>
      </c>
      <c r="L24" s="188">
        <f t="shared" si="4"/>
        <v>14022131.5</v>
      </c>
      <c r="M24" s="187">
        <v>0</v>
      </c>
      <c r="N24" s="187">
        <v>0</v>
      </c>
      <c r="O24" s="187">
        <v>0</v>
      </c>
      <c r="P24" s="187">
        <v>0</v>
      </c>
      <c r="Q24" s="188">
        <f t="shared" si="1"/>
        <v>0</v>
      </c>
      <c r="R24" s="194">
        <f t="shared" si="3"/>
        <v>-1</v>
      </c>
      <c r="S24" s="194">
        <f t="shared" si="5"/>
        <v>-1</v>
      </c>
      <c r="T24" s="194">
        <f t="shared" si="5"/>
        <v>-1</v>
      </c>
      <c r="U24" s="194">
        <f t="shared" si="5"/>
        <v>-1</v>
      </c>
      <c r="V24" s="194">
        <f t="shared" si="5"/>
        <v>-1</v>
      </c>
      <c r="W24" s="288" t="s">
        <v>208</v>
      </c>
      <c r="X24" s="287" t="s">
        <v>375</v>
      </c>
    </row>
    <row r="25" spans="1:29" s="191" customFormat="1" ht="15" customHeight="1" x14ac:dyDescent="0.2">
      <c r="A25" s="182">
        <v>20</v>
      </c>
      <c r="B25" s="184" t="s">
        <v>30</v>
      </c>
      <c r="C25" s="238" t="s">
        <v>266</v>
      </c>
      <c r="D25" s="244">
        <v>41629</v>
      </c>
      <c r="E25" s="249" t="s">
        <v>87</v>
      </c>
      <c r="F25" s="252" t="s">
        <v>267</v>
      </c>
      <c r="G25" s="244">
        <v>41629</v>
      </c>
      <c r="H25" s="187">
        <v>6607087.6500000004</v>
      </c>
      <c r="I25" s="187">
        <v>8865818.4000000004</v>
      </c>
      <c r="J25" s="187">
        <v>8909643.7400000002</v>
      </c>
      <c r="K25" s="187">
        <v>16359441.869999999</v>
      </c>
      <c r="L25" s="188">
        <f t="shared" si="4"/>
        <v>40741991.659999996</v>
      </c>
      <c r="M25" s="187">
        <v>6778211.2199999997</v>
      </c>
      <c r="N25" s="187">
        <v>9095443.0899999999</v>
      </c>
      <c r="O25" s="187">
        <v>9140403.5099999998</v>
      </c>
      <c r="P25" s="187">
        <v>16783151.41</v>
      </c>
      <c r="Q25" s="188">
        <f t="shared" si="1"/>
        <v>41797209.230000004</v>
      </c>
      <c r="R25" s="194">
        <f t="shared" si="3"/>
        <v>2.5899999656521677E-2</v>
      </c>
      <c r="S25" s="194">
        <f t="shared" si="5"/>
        <v>2.5899999979567268E-2</v>
      </c>
      <c r="T25" s="194">
        <f t="shared" si="5"/>
        <v>2.5899999260079465E-2</v>
      </c>
      <c r="U25" s="194">
        <f t="shared" si="5"/>
        <v>2.5899999678326013E-2</v>
      </c>
      <c r="V25" s="194">
        <f t="shared" si="5"/>
        <v>2.5899999729025014E-2</v>
      </c>
      <c r="W25" s="257" t="s">
        <v>244</v>
      </c>
    </row>
    <row r="26" spans="1:29" s="191" customFormat="1" ht="15" customHeight="1" x14ac:dyDescent="0.2">
      <c r="A26" s="182">
        <v>21</v>
      </c>
      <c r="B26" s="183" t="s">
        <v>31</v>
      </c>
      <c r="C26" s="238" t="s">
        <v>289</v>
      </c>
      <c r="D26" s="243">
        <v>41635</v>
      </c>
      <c r="E26" s="249" t="s">
        <v>87</v>
      </c>
      <c r="F26" s="250" t="s">
        <v>290</v>
      </c>
      <c r="G26" s="243">
        <v>41635</v>
      </c>
      <c r="H26" s="187">
        <v>437523.85</v>
      </c>
      <c r="I26" s="187">
        <v>920291.79</v>
      </c>
      <c r="J26" s="187">
        <v>353151.18</v>
      </c>
      <c r="K26" s="187">
        <v>1624309.98</v>
      </c>
      <c r="L26" s="188">
        <f t="shared" si="4"/>
        <v>3335276.8</v>
      </c>
      <c r="M26" s="187">
        <v>448855.72</v>
      </c>
      <c r="N26" s="187">
        <v>944127.35</v>
      </c>
      <c r="O26" s="187">
        <v>362297.8</v>
      </c>
      <c r="P26" s="187">
        <v>1666379.61</v>
      </c>
      <c r="Q26" s="188">
        <f t="shared" si="1"/>
        <v>3421660.48</v>
      </c>
      <c r="R26" s="194">
        <f t="shared" si="3"/>
        <v>2.5900003262098181E-2</v>
      </c>
      <c r="S26" s="194">
        <f t="shared" si="5"/>
        <v>2.5900005222572409E-2</v>
      </c>
      <c r="T26" s="194">
        <f t="shared" si="5"/>
        <v>2.5900002867568661E-2</v>
      </c>
      <c r="U26" s="194">
        <f t="shared" si="5"/>
        <v>2.5900012566855812E-2</v>
      </c>
      <c r="V26" s="194">
        <f t="shared" si="5"/>
        <v>2.5900000934550693E-2</v>
      </c>
      <c r="W26" s="257" t="s">
        <v>244</v>
      </c>
    </row>
    <row r="27" spans="1:29" s="191" customFormat="1" ht="15" customHeight="1" x14ac:dyDescent="0.2">
      <c r="A27" s="202">
        <v>22</v>
      </c>
      <c r="B27" s="203" t="s">
        <v>278</v>
      </c>
      <c r="C27" s="238" t="s">
        <v>281</v>
      </c>
      <c r="D27" s="245">
        <v>41633</v>
      </c>
      <c r="E27" s="249" t="s">
        <v>87</v>
      </c>
      <c r="F27" s="253" t="s">
        <v>282</v>
      </c>
      <c r="G27" s="245">
        <v>41633</v>
      </c>
      <c r="H27" s="207">
        <v>239486.27</v>
      </c>
      <c r="I27" s="207">
        <v>385768.69</v>
      </c>
      <c r="J27" s="207">
        <v>81362.03</v>
      </c>
      <c r="K27" s="207">
        <v>345952.66</v>
      </c>
      <c r="L27" s="206">
        <f t="shared" si="4"/>
        <v>1052569.6499999999</v>
      </c>
      <c r="M27" s="207">
        <v>239486.27</v>
      </c>
      <c r="N27" s="207">
        <v>385768.69</v>
      </c>
      <c r="O27" s="207">
        <v>81362.03</v>
      </c>
      <c r="P27" s="207">
        <v>345952.66</v>
      </c>
      <c r="Q27" s="206">
        <f t="shared" si="1"/>
        <v>1052569.6499999999</v>
      </c>
      <c r="R27" s="194">
        <f t="shared" si="3"/>
        <v>0</v>
      </c>
      <c r="S27" s="194">
        <f t="shared" si="5"/>
        <v>0</v>
      </c>
      <c r="T27" s="194">
        <f t="shared" si="5"/>
        <v>0</v>
      </c>
      <c r="U27" s="194">
        <f t="shared" si="5"/>
        <v>0</v>
      </c>
      <c r="V27" s="194">
        <f t="shared" si="5"/>
        <v>0</v>
      </c>
      <c r="W27" s="257" t="s">
        <v>242</v>
      </c>
    </row>
    <row r="28" spans="1:29" s="191" customFormat="1" ht="15" customHeight="1" x14ac:dyDescent="0.2">
      <c r="A28" s="182">
        <v>23</v>
      </c>
      <c r="B28" s="183" t="s">
        <v>33</v>
      </c>
      <c r="C28" s="238" t="s">
        <v>268</v>
      </c>
      <c r="D28" s="243">
        <v>41627</v>
      </c>
      <c r="E28" s="249" t="s">
        <v>87</v>
      </c>
      <c r="F28" s="250" t="s">
        <v>269</v>
      </c>
      <c r="G28" s="243">
        <v>41627</v>
      </c>
      <c r="H28" s="187">
        <v>1829919.274</v>
      </c>
      <c r="I28" s="187">
        <v>3473110.5430000001</v>
      </c>
      <c r="J28" s="187">
        <v>3331453.2540000002</v>
      </c>
      <c r="K28" s="187">
        <v>5760912.983</v>
      </c>
      <c r="L28" s="188">
        <f t="shared" si="4"/>
        <v>14395396.054000001</v>
      </c>
      <c r="M28" s="187">
        <v>1829919.274</v>
      </c>
      <c r="N28" s="187">
        <v>3473110.5430000001</v>
      </c>
      <c r="O28" s="187">
        <v>3331453.2540000002</v>
      </c>
      <c r="P28" s="187">
        <v>5760912.983</v>
      </c>
      <c r="Q28" s="188">
        <f>+M28+N28+O28+P28</f>
        <v>14395396.054000001</v>
      </c>
      <c r="R28" s="194">
        <f t="shared" si="3"/>
        <v>0</v>
      </c>
      <c r="S28" s="194">
        <f t="shared" si="5"/>
        <v>0</v>
      </c>
      <c r="T28" s="194">
        <f t="shared" si="5"/>
        <v>0</v>
      </c>
      <c r="U28" s="194">
        <f t="shared" si="5"/>
        <v>0</v>
      </c>
      <c r="V28" s="194">
        <f t="shared" si="5"/>
        <v>0</v>
      </c>
      <c r="W28" s="257" t="s">
        <v>242</v>
      </c>
    </row>
    <row r="29" spans="1:29" s="191" customFormat="1" ht="15" customHeight="1" x14ac:dyDescent="0.2">
      <c r="A29" s="182">
        <v>24</v>
      </c>
      <c r="B29" s="183" t="s">
        <v>34</v>
      </c>
      <c r="C29" s="238" t="s">
        <v>276</v>
      </c>
      <c r="D29" s="244">
        <v>41633</v>
      </c>
      <c r="E29" s="249" t="s">
        <v>87</v>
      </c>
      <c r="F29" s="250" t="s">
        <v>277</v>
      </c>
      <c r="G29" s="244">
        <v>41633</v>
      </c>
      <c r="H29" s="187">
        <v>864820.96</v>
      </c>
      <c r="I29" s="187">
        <v>4988921.67</v>
      </c>
      <c r="J29" s="187">
        <v>1420051.93</v>
      </c>
      <c r="K29" s="187">
        <v>2912013.56</v>
      </c>
      <c r="L29" s="188">
        <f t="shared" si="4"/>
        <v>10185808.119999999</v>
      </c>
      <c r="M29" s="187">
        <v>864820.96</v>
      </c>
      <c r="N29" s="187">
        <v>4988921.67</v>
      </c>
      <c r="O29" s="187">
        <v>1420051.93</v>
      </c>
      <c r="P29" s="187">
        <v>2912013.56</v>
      </c>
      <c r="Q29" s="188">
        <f>+M29+N29+O29+P29</f>
        <v>10185808.119999999</v>
      </c>
      <c r="R29" s="194">
        <f t="shared" si="3"/>
        <v>0</v>
      </c>
      <c r="S29" s="194">
        <f t="shared" si="5"/>
        <v>0</v>
      </c>
      <c r="T29" s="194">
        <f t="shared" si="5"/>
        <v>0</v>
      </c>
      <c r="U29" s="194">
        <f t="shared" si="5"/>
        <v>0</v>
      </c>
      <c r="V29" s="194">
        <f t="shared" si="5"/>
        <v>0</v>
      </c>
      <c r="W29" s="257" t="s">
        <v>242</v>
      </c>
    </row>
    <row r="30" spans="1:29" s="191" customFormat="1" ht="15" customHeight="1" x14ac:dyDescent="0.2">
      <c r="A30" s="182">
        <v>25</v>
      </c>
      <c r="B30" s="183" t="s">
        <v>35</v>
      </c>
      <c r="C30" s="238" t="s">
        <v>270</v>
      </c>
      <c r="D30" s="243">
        <v>41630</v>
      </c>
      <c r="E30" s="249" t="s">
        <v>87</v>
      </c>
      <c r="F30" s="250" t="s">
        <v>271</v>
      </c>
      <c r="G30" s="243">
        <v>41630</v>
      </c>
      <c r="H30" s="187">
        <v>244221.72</v>
      </c>
      <c r="I30" s="187">
        <v>349815.41</v>
      </c>
      <c r="J30" s="187">
        <v>203753.95</v>
      </c>
      <c r="K30" s="187">
        <v>503555.53</v>
      </c>
      <c r="L30" s="188">
        <f t="shared" si="4"/>
        <v>1301346.6100000001</v>
      </c>
      <c r="M30" s="187">
        <v>244221.72</v>
      </c>
      <c r="N30" s="187">
        <v>349815.41</v>
      </c>
      <c r="O30" s="187">
        <v>203753.95</v>
      </c>
      <c r="P30" s="187">
        <v>503555.53</v>
      </c>
      <c r="Q30" s="188">
        <f>+M30+N30+O30+P30</f>
        <v>1301346.6100000001</v>
      </c>
      <c r="R30" s="194">
        <f t="shared" si="3"/>
        <v>0</v>
      </c>
      <c r="S30" s="194">
        <f t="shared" si="5"/>
        <v>0</v>
      </c>
      <c r="T30" s="194">
        <f t="shared" si="5"/>
        <v>0</v>
      </c>
      <c r="U30" s="194">
        <f t="shared" si="5"/>
        <v>0</v>
      </c>
      <c r="V30" s="194">
        <f t="shared" si="5"/>
        <v>0</v>
      </c>
      <c r="W30" s="257" t="s">
        <v>242</v>
      </c>
    </row>
    <row r="31" spans="1:29" s="127" customFormat="1" ht="15" customHeight="1" x14ac:dyDescent="0.2">
      <c r="A31" s="182">
        <v>26</v>
      </c>
      <c r="B31" s="183" t="s">
        <v>36</v>
      </c>
      <c r="C31" s="238"/>
      <c r="D31" s="238"/>
      <c r="E31" s="238"/>
      <c r="F31" s="238"/>
      <c r="G31" s="238"/>
      <c r="H31" s="187">
        <v>132168.21</v>
      </c>
      <c r="I31" s="187">
        <v>199020.09</v>
      </c>
      <c r="J31" s="187">
        <v>129095.62</v>
      </c>
      <c r="K31" s="187">
        <v>129986.26</v>
      </c>
      <c r="L31" s="187">
        <f t="shared" si="4"/>
        <v>590270.17999999993</v>
      </c>
      <c r="M31" s="187">
        <v>132168.21</v>
      </c>
      <c r="N31" s="187">
        <v>199020.09</v>
      </c>
      <c r="O31" s="187">
        <v>129095.62</v>
      </c>
      <c r="P31" s="187">
        <v>129986.26</v>
      </c>
      <c r="Q31" s="187">
        <f t="shared" si="1"/>
        <v>590270.17999999993</v>
      </c>
      <c r="R31" s="194">
        <f t="shared" si="3"/>
        <v>0</v>
      </c>
      <c r="S31" s="194">
        <f t="shared" si="5"/>
        <v>0</v>
      </c>
      <c r="T31" s="194">
        <f t="shared" si="5"/>
        <v>0</v>
      </c>
      <c r="U31" s="194">
        <f t="shared" si="5"/>
        <v>0</v>
      </c>
      <c r="V31" s="194">
        <f t="shared" si="5"/>
        <v>0</v>
      </c>
      <c r="W31" s="257" t="s">
        <v>242</v>
      </c>
      <c r="X31" s="257"/>
      <c r="Y31" s="257"/>
      <c r="Z31" s="257"/>
      <c r="AA31" s="257"/>
      <c r="AB31" s="257"/>
      <c r="AC31" s="257"/>
    </row>
    <row r="32" spans="1:29" s="191" customFormat="1" ht="15" customHeight="1" x14ac:dyDescent="0.2">
      <c r="A32" s="202">
        <v>27</v>
      </c>
      <c r="B32" s="217" t="s">
        <v>37</v>
      </c>
      <c r="C32" s="238" t="s">
        <v>333</v>
      </c>
      <c r="D32" s="244">
        <v>41637</v>
      </c>
      <c r="E32" s="249" t="s">
        <v>87</v>
      </c>
      <c r="F32" s="250" t="s">
        <v>334</v>
      </c>
      <c r="G32" s="244">
        <v>41637</v>
      </c>
      <c r="H32" s="187">
        <v>1428523.8</v>
      </c>
      <c r="I32" s="187">
        <v>4669383</v>
      </c>
      <c r="J32" s="187">
        <v>1259535.23</v>
      </c>
      <c r="K32" s="187">
        <v>2369241.2999999998</v>
      </c>
      <c r="L32" s="188">
        <f t="shared" si="4"/>
        <v>9726683.3299999982</v>
      </c>
      <c r="M32" s="187">
        <v>1428523.8</v>
      </c>
      <c r="N32" s="187">
        <v>4669383</v>
      </c>
      <c r="O32" s="187">
        <v>1259535.23</v>
      </c>
      <c r="P32" s="187">
        <v>2369241.2999999998</v>
      </c>
      <c r="Q32" s="188">
        <f>+M32+N32+O32+P32</f>
        <v>9726683.3299999982</v>
      </c>
      <c r="R32" s="194">
        <f t="shared" si="3"/>
        <v>0</v>
      </c>
      <c r="S32" s="194">
        <f t="shared" si="5"/>
        <v>0</v>
      </c>
      <c r="T32" s="194">
        <f t="shared" si="5"/>
        <v>0</v>
      </c>
      <c r="U32" s="194">
        <f t="shared" si="5"/>
        <v>0</v>
      </c>
      <c r="V32" s="194">
        <f t="shared" si="5"/>
        <v>0</v>
      </c>
      <c r="W32" s="257" t="s">
        <v>242</v>
      </c>
    </row>
    <row r="33" spans="1:30" s="191" customFormat="1" ht="15" customHeight="1" x14ac:dyDescent="0.2">
      <c r="A33" s="182">
        <v>28</v>
      </c>
      <c r="B33" s="183" t="s">
        <v>38</v>
      </c>
      <c r="C33" s="238" t="s">
        <v>335</v>
      </c>
      <c r="D33" s="244">
        <v>41637</v>
      </c>
      <c r="E33" s="249" t="s">
        <v>87</v>
      </c>
      <c r="F33" s="250" t="s">
        <v>336</v>
      </c>
      <c r="G33" s="244">
        <v>41637</v>
      </c>
      <c r="H33" s="187">
        <v>97321.66</v>
      </c>
      <c r="I33" s="187">
        <v>321998.32</v>
      </c>
      <c r="J33" s="187">
        <v>243649</v>
      </c>
      <c r="K33" s="187">
        <v>1339508.6200000001</v>
      </c>
      <c r="L33" s="188">
        <f>+H33+I33+J33</f>
        <v>662968.98</v>
      </c>
      <c r="M33" s="187">
        <v>97321.66</v>
      </c>
      <c r="N33" s="187">
        <v>321998.32</v>
      </c>
      <c r="O33" s="187">
        <v>243649</v>
      </c>
      <c r="P33" s="187">
        <v>1339508.6200000001</v>
      </c>
      <c r="Q33" s="188">
        <f>+M33+N33+O33</f>
        <v>662968.98</v>
      </c>
      <c r="R33" s="194">
        <f>+Q33/L33-1</f>
        <v>0</v>
      </c>
      <c r="S33" s="194">
        <f t="shared" si="5"/>
        <v>0</v>
      </c>
      <c r="T33" s="194">
        <f t="shared" si="5"/>
        <v>0</v>
      </c>
      <c r="U33" s="194">
        <f t="shared" si="5"/>
        <v>0</v>
      </c>
      <c r="V33" s="194" t="s">
        <v>245</v>
      </c>
      <c r="W33" s="257" t="s">
        <v>242</v>
      </c>
    </row>
    <row r="34" spans="1:30" s="191" customFormat="1" ht="15" customHeight="1" x14ac:dyDescent="0.2">
      <c r="A34" s="182">
        <v>29</v>
      </c>
      <c r="B34" s="183" t="s">
        <v>39</v>
      </c>
      <c r="C34" s="238" t="s">
        <v>285</v>
      </c>
      <c r="D34" s="243">
        <v>41634</v>
      </c>
      <c r="E34" s="249" t="s">
        <v>87</v>
      </c>
      <c r="F34" s="250" t="s">
        <v>286</v>
      </c>
      <c r="G34" s="243">
        <v>41634</v>
      </c>
      <c r="H34" s="187">
        <v>2438106.52</v>
      </c>
      <c r="I34" s="187">
        <v>5864171.4900000002</v>
      </c>
      <c r="J34" s="187">
        <v>11001017.16</v>
      </c>
      <c r="K34" s="187">
        <v>16456724.09</v>
      </c>
      <c r="L34" s="188">
        <f t="shared" ref="L34:L39" si="6">+H34+I34+J34+K34</f>
        <v>35760019.260000005</v>
      </c>
      <c r="M34" s="187">
        <v>2455753.2599999998</v>
      </c>
      <c r="N34" s="187">
        <v>5952664.29</v>
      </c>
      <c r="O34" s="187">
        <v>11127428.42</v>
      </c>
      <c r="P34" s="187">
        <v>16650152.039999999</v>
      </c>
      <c r="Q34" s="188">
        <f t="shared" ref="Q34:Q41" si="7">+M34+N34+O34+P34</f>
        <v>36185998.009999998</v>
      </c>
      <c r="R34" s="194">
        <f t="shared" si="3"/>
        <v>1.1912151022705819E-2</v>
      </c>
      <c r="S34" s="194">
        <f t="shared" si="5"/>
        <v>7.2378872109326586E-3</v>
      </c>
      <c r="T34" s="194">
        <f t="shared" si="5"/>
        <v>1.509041816919976E-2</v>
      </c>
      <c r="U34" s="194">
        <f t="shared" si="5"/>
        <v>1.1490870176953605E-2</v>
      </c>
      <c r="V34" s="194">
        <f t="shared" si="5"/>
        <v>1.1753733546370659E-2</v>
      </c>
      <c r="W34" s="257" t="s">
        <v>243</v>
      </c>
    </row>
    <row r="35" spans="1:30" s="191" customFormat="1" ht="15" customHeight="1" x14ac:dyDescent="0.2">
      <c r="A35" s="182">
        <v>30</v>
      </c>
      <c r="B35" s="183" t="s">
        <v>40</v>
      </c>
      <c r="C35" s="238" t="s">
        <v>295</v>
      </c>
      <c r="D35" s="244">
        <v>41636</v>
      </c>
      <c r="E35" s="249" t="s">
        <v>87</v>
      </c>
      <c r="F35" s="250" t="s">
        <v>296</v>
      </c>
      <c r="G35" s="244">
        <v>41636</v>
      </c>
      <c r="H35" s="187">
        <v>5130386.72</v>
      </c>
      <c r="I35" s="187">
        <v>9969837.9199999999</v>
      </c>
      <c r="J35" s="187">
        <v>12158552.220000001</v>
      </c>
      <c r="K35" s="187">
        <v>27636138.199999999</v>
      </c>
      <c r="L35" s="188">
        <f t="shared" si="6"/>
        <v>54894915.060000002</v>
      </c>
      <c r="M35" s="187">
        <v>5263263.74</v>
      </c>
      <c r="N35" s="187">
        <v>10228056.720000001</v>
      </c>
      <c r="O35" s="187">
        <v>12473458.73</v>
      </c>
      <c r="P35" s="187">
        <v>28351914.18</v>
      </c>
      <c r="Q35" s="188">
        <f t="shared" si="7"/>
        <v>56316693.370000005</v>
      </c>
      <c r="R35" s="194">
        <f t="shared" si="3"/>
        <v>2.5900000181182659E-2</v>
      </c>
      <c r="S35" s="194">
        <f t="shared" si="5"/>
        <v>2.5900000770312293E-2</v>
      </c>
      <c r="T35" s="194">
        <f t="shared" si="5"/>
        <v>2.5899999786556327E-2</v>
      </c>
      <c r="U35" s="194">
        <f t="shared" si="5"/>
        <v>2.5900000617014252E-2</v>
      </c>
      <c r="V35" s="194">
        <f t="shared" si="5"/>
        <v>2.5900000022434311E-2</v>
      </c>
      <c r="W35" s="257" t="s">
        <v>242</v>
      </c>
    </row>
    <row r="36" spans="1:30" s="222" customFormat="1" ht="15" customHeight="1" x14ac:dyDescent="0.2">
      <c r="A36" s="269">
        <v>31</v>
      </c>
      <c r="B36" s="270" t="s">
        <v>41</v>
      </c>
      <c r="C36" s="271" t="s">
        <v>337</v>
      </c>
      <c r="D36" s="272">
        <v>41638</v>
      </c>
      <c r="E36" s="273" t="s">
        <v>87</v>
      </c>
      <c r="F36" s="274" t="s">
        <v>338</v>
      </c>
      <c r="G36" s="272">
        <v>41638</v>
      </c>
      <c r="H36" s="264">
        <v>1160178.33</v>
      </c>
      <c r="I36" s="264">
        <v>2242813.04</v>
      </c>
      <c r="J36" s="264">
        <v>2100623.15</v>
      </c>
      <c r="K36" s="264">
        <v>1594988.85</v>
      </c>
      <c r="L36" s="265">
        <f t="shared" si="6"/>
        <v>7098603.3699999992</v>
      </c>
      <c r="M36" s="264">
        <v>1160178.33</v>
      </c>
      <c r="N36" s="264">
        <v>1725077.03</v>
      </c>
      <c r="O36" s="264">
        <v>1874868.23</v>
      </c>
      <c r="P36" s="264">
        <v>1241659.67</v>
      </c>
      <c r="Q36" s="265">
        <f t="shared" si="7"/>
        <v>6001783.2599999998</v>
      </c>
      <c r="R36" s="279">
        <f t="shared" si="3"/>
        <v>-0.1545120994695045</v>
      </c>
      <c r="S36" s="279">
        <f t="shared" si="5"/>
        <v>0</v>
      </c>
      <c r="T36" s="279">
        <f t="shared" si="5"/>
        <v>-0.23084225067640951</v>
      </c>
      <c r="U36" s="279">
        <f t="shared" si="5"/>
        <v>-0.10747045227983898</v>
      </c>
      <c r="V36" s="279">
        <f t="shared" si="5"/>
        <v>-0.22152454545371913</v>
      </c>
      <c r="W36" s="267" t="s">
        <v>242</v>
      </c>
      <c r="X36" s="345" t="s">
        <v>370</v>
      </c>
      <c r="Y36" s="345"/>
      <c r="Z36" s="345"/>
    </row>
    <row r="37" spans="1:30" s="191" customFormat="1" ht="15" customHeight="1" x14ac:dyDescent="0.2">
      <c r="A37" s="182">
        <v>32</v>
      </c>
      <c r="B37" s="183" t="s">
        <v>42</v>
      </c>
      <c r="C37" s="238" t="s">
        <v>272</v>
      </c>
      <c r="D37" s="244">
        <v>41626</v>
      </c>
      <c r="E37" s="249" t="s">
        <v>87</v>
      </c>
      <c r="F37" s="250" t="s">
        <v>273</v>
      </c>
      <c r="G37" s="244">
        <v>41626</v>
      </c>
      <c r="H37" s="187">
        <v>937055.11</v>
      </c>
      <c r="I37" s="187">
        <v>14515381.35</v>
      </c>
      <c r="J37" s="187">
        <v>5188854.68</v>
      </c>
      <c r="K37" s="187">
        <v>6617136.8700000001</v>
      </c>
      <c r="L37" s="188">
        <f t="shared" si="6"/>
        <v>27258428.010000002</v>
      </c>
      <c r="M37" s="187">
        <v>937055.11</v>
      </c>
      <c r="N37" s="187">
        <v>14515381.35</v>
      </c>
      <c r="O37" s="187">
        <v>5188854.68</v>
      </c>
      <c r="P37" s="187">
        <v>6617136.8700000001</v>
      </c>
      <c r="Q37" s="188">
        <f t="shared" si="7"/>
        <v>27258428.010000002</v>
      </c>
      <c r="R37" s="194">
        <f t="shared" si="3"/>
        <v>0</v>
      </c>
      <c r="S37" s="194">
        <f t="shared" si="5"/>
        <v>0</v>
      </c>
      <c r="T37" s="194">
        <f t="shared" si="5"/>
        <v>0</v>
      </c>
      <c r="U37" s="194">
        <f t="shared" si="5"/>
        <v>0</v>
      </c>
      <c r="V37" s="194">
        <f t="shared" si="5"/>
        <v>0</v>
      </c>
      <c r="W37" s="257" t="s">
        <v>242</v>
      </c>
    </row>
    <row r="38" spans="1:30" s="191" customFormat="1" ht="15" customHeight="1" x14ac:dyDescent="0.2">
      <c r="A38" s="182">
        <v>33</v>
      </c>
      <c r="B38" s="183" t="s">
        <v>43</v>
      </c>
      <c r="C38" s="238" t="s">
        <v>339</v>
      </c>
      <c r="D38" s="243">
        <v>41637</v>
      </c>
      <c r="E38" s="249" t="s">
        <v>87</v>
      </c>
      <c r="F38" s="250" t="s">
        <v>340</v>
      </c>
      <c r="G38" s="243">
        <v>41637</v>
      </c>
      <c r="H38" s="187">
        <v>2659344.96</v>
      </c>
      <c r="I38" s="187">
        <v>9589099.8800000008</v>
      </c>
      <c r="J38" s="187">
        <v>11047216.960000001</v>
      </c>
      <c r="K38" s="187">
        <v>12947577.630000001</v>
      </c>
      <c r="L38" s="188">
        <f t="shared" si="6"/>
        <v>36243239.43</v>
      </c>
      <c r="M38" s="187">
        <v>2659344.96</v>
      </c>
      <c r="N38" s="187">
        <v>9589099.8800000008</v>
      </c>
      <c r="O38" s="187">
        <v>11047216.960000001</v>
      </c>
      <c r="P38" s="187">
        <v>12947577.630000001</v>
      </c>
      <c r="Q38" s="188">
        <f t="shared" si="7"/>
        <v>36243239.43</v>
      </c>
      <c r="R38" s="194">
        <f t="shared" si="3"/>
        <v>0</v>
      </c>
      <c r="S38" s="194">
        <f t="shared" si="5"/>
        <v>0</v>
      </c>
      <c r="T38" s="194">
        <f t="shared" si="5"/>
        <v>0</v>
      </c>
      <c r="U38" s="194">
        <f t="shared" si="5"/>
        <v>0</v>
      </c>
      <c r="V38" s="194">
        <f t="shared" si="5"/>
        <v>0</v>
      </c>
      <c r="W38" s="257" t="s">
        <v>242</v>
      </c>
    </row>
    <row r="39" spans="1:30" s="191" customFormat="1" ht="15" customHeight="1" x14ac:dyDescent="0.2">
      <c r="A39" s="182">
        <v>34</v>
      </c>
      <c r="B39" s="183" t="s">
        <v>44</v>
      </c>
      <c r="C39" s="238" t="s">
        <v>261</v>
      </c>
      <c r="D39" s="244">
        <v>41626</v>
      </c>
      <c r="E39" s="249" t="s">
        <v>87</v>
      </c>
      <c r="F39" s="250" t="s">
        <v>262</v>
      </c>
      <c r="G39" s="244">
        <v>41626</v>
      </c>
      <c r="H39" s="187">
        <v>1209833.27</v>
      </c>
      <c r="I39" s="187">
        <v>6080217.5099999998</v>
      </c>
      <c r="J39" s="187">
        <v>2263453.54</v>
      </c>
      <c r="K39" s="187">
        <v>3735282.85</v>
      </c>
      <c r="L39" s="188">
        <f t="shared" si="6"/>
        <v>13288787.17</v>
      </c>
      <c r="M39" s="187">
        <v>1341890.19</v>
      </c>
      <c r="N39" s="187">
        <v>6168149.2800000003</v>
      </c>
      <c r="O39" s="187">
        <v>3163433.36</v>
      </c>
      <c r="P39" s="187">
        <v>5052350.4400000004</v>
      </c>
      <c r="Q39" s="188">
        <f t="shared" si="7"/>
        <v>15725823.27</v>
      </c>
      <c r="R39" s="194">
        <f t="shared" si="3"/>
        <v>0.1833904079299058</v>
      </c>
      <c r="S39" s="194">
        <f t="shared" si="5"/>
        <v>0.10915299097370657</v>
      </c>
      <c r="T39" s="194">
        <f t="shared" si="5"/>
        <v>1.4461944799734727E-2</v>
      </c>
      <c r="U39" s="194">
        <f t="shared" si="5"/>
        <v>0.39761356002915793</v>
      </c>
      <c r="V39" s="194">
        <f t="shared" si="5"/>
        <v>0.35260183576191562</v>
      </c>
      <c r="W39" s="257" t="s">
        <v>243</v>
      </c>
    </row>
    <row r="40" spans="1:30" s="268" customFormat="1" ht="15" customHeight="1" x14ac:dyDescent="0.2">
      <c r="A40" s="280">
        <v>35</v>
      </c>
      <c r="B40" s="281" t="s">
        <v>147</v>
      </c>
      <c r="C40" s="282" t="s">
        <v>309</v>
      </c>
      <c r="D40" s="283">
        <v>41637</v>
      </c>
      <c r="E40" s="273" t="s">
        <v>87</v>
      </c>
      <c r="F40" s="284" t="s">
        <v>310</v>
      </c>
      <c r="G40" s="285">
        <v>41637</v>
      </c>
      <c r="H40" s="264">
        <v>210169.57</v>
      </c>
      <c r="I40" s="264">
        <v>217167.51</v>
      </c>
      <c r="J40" s="264">
        <v>372365.12</v>
      </c>
      <c r="K40" s="264">
        <v>536715.74</v>
      </c>
      <c r="L40" s="265">
        <f>+H40+I40+J40+K40</f>
        <v>1336417.94</v>
      </c>
      <c r="M40" s="264">
        <v>0</v>
      </c>
      <c r="N40" s="264">
        <v>0</v>
      </c>
      <c r="O40" s="264">
        <v>0</v>
      </c>
      <c r="P40" s="264">
        <v>0</v>
      </c>
      <c r="Q40" s="265">
        <f>+M40+N40+O40+P40</f>
        <v>0</v>
      </c>
      <c r="R40" s="266">
        <f>+Q40/L40-1</f>
        <v>-1</v>
      </c>
      <c r="S40" s="266">
        <f t="shared" si="5"/>
        <v>-1</v>
      </c>
      <c r="T40" s="266">
        <f t="shared" si="5"/>
        <v>-1</v>
      </c>
      <c r="U40" s="266">
        <f t="shared" si="5"/>
        <v>-1</v>
      </c>
      <c r="V40" s="266">
        <f t="shared" si="5"/>
        <v>-1</v>
      </c>
      <c r="W40" s="267" t="s">
        <v>243</v>
      </c>
      <c r="X40" s="346" t="s">
        <v>372</v>
      </c>
      <c r="Y40" s="346"/>
      <c r="Z40" s="346"/>
    </row>
    <row r="41" spans="1:30" s="191" customFormat="1" ht="15" customHeight="1" x14ac:dyDescent="0.2">
      <c r="A41" s="182">
        <v>36</v>
      </c>
      <c r="B41" s="183" t="s">
        <v>45</v>
      </c>
      <c r="C41" s="238" t="s">
        <v>307</v>
      </c>
      <c r="D41" s="244">
        <v>41637</v>
      </c>
      <c r="E41" s="249" t="s">
        <v>87</v>
      </c>
      <c r="F41" s="250" t="s">
        <v>308</v>
      </c>
      <c r="G41" s="244">
        <v>41637</v>
      </c>
      <c r="H41" s="187">
        <v>147111.9</v>
      </c>
      <c r="I41" s="187">
        <v>213138.3</v>
      </c>
      <c r="J41" s="187">
        <v>188660.75</v>
      </c>
      <c r="K41" s="187">
        <v>307607.33</v>
      </c>
      <c r="L41" s="188">
        <f>+H41+I41+J41+K41</f>
        <v>856518.28</v>
      </c>
      <c r="M41" s="187">
        <v>147111.9</v>
      </c>
      <c r="N41" s="187">
        <v>213138.3</v>
      </c>
      <c r="O41" s="187">
        <v>188660.75</v>
      </c>
      <c r="P41" s="187">
        <v>307607.33</v>
      </c>
      <c r="Q41" s="188">
        <f t="shared" si="7"/>
        <v>856518.28</v>
      </c>
      <c r="R41" s="194">
        <f>+Q41/L41-1</f>
        <v>0</v>
      </c>
      <c r="S41" s="194">
        <f t="shared" si="5"/>
        <v>0</v>
      </c>
      <c r="T41" s="194">
        <f t="shared" si="5"/>
        <v>0</v>
      </c>
      <c r="U41" s="194">
        <f t="shared" si="5"/>
        <v>0</v>
      </c>
      <c r="V41" s="194">
        <f t="shared" si="5"/>
        <v>0</v>
      </c>
      <c r="W41" s="257" t="s">
        <v>242</v>
      </c>
    </row>
    <row r="42" spans="1:30" s="191" customFormat="1" ht="15" customHeight="1" x14ac:dyDescent="0.2">
      <c r="A42" s="182">
        <v>37</v>
      </c>
      <c r="B42" s="183" t="s">
        <v>46</v>
      </c>
      <c r="C42" s="238" t="s">
        <v>293</v>
      </c>
      <c r="D42" s="243">
        <v>41633</v>
      </c>
      <c r="E42" s="249" t="s">
        <v>87</v>
      </c>
      <c r="F42" s="250" t="s">
        <v>294</v>
      </c>
      <c r="G42" s="243">
        <v>41633</v>
      </c>
      <c r="H42" s="187">
        <v>6048158.8700000001</v>
      </c>
      <c r="I42" s="187">
        <v>14132540.82</v>
      </c>
      <c r="J42" s="187">
        <v>21832306.73</v>
      </c>
      <c r="K42" s="187">
        <v>22437508.899999999</v>
      </c>
      <c r="L42" s="188">
        <f>+H42+I42+J42+K42</f>
        <v>64450515.32</v>
      </c>
      <c r="M42" s="187">
        <v>6387324.5700000003</v>
      </c>
      <c r="N42" s="187">
        <v>15664356.1</v>
      </c>
      <c r="O42" s="187">
        <v>23831117.039999999</v>
      </c>
      <c r="P42" s="187">
        <v>24519602.73</v>
      </c>
      <c r="Q42" s="188">
        <f>SUM(M42:P42)</f>
        <v>70402400.439999998</v>
      </c>
      <c r="R42" s="194">
        <f t="shared" si="3"/>
        <v>9.2348138574976257E-2</v>
      </c>
      <c r="S42" s="194">
        <f t="shared" ref="S42:V43" si="8">+M42/H42-1</f>
        <v>5.607751173374842E-2</v>
      </c>
      <c r="T42" s="194">
        <f t="shared" si="8"/>
        <v>0.1083892344278401</v>
      </c>
      <c r="U42" s="194">
        <f t="shared" si="8"/>
        <v>9.1552868632676976E-2</v>
      </c>
      <c r="V42" s="194">
        <f t="shared" si="8"/>
        <v>9.2795231381501697E-2</v>
      </c>
      <c r="W42" s="257" t="s">
        <v>243</v>
      </c>
    </row>
    <row r="43" spans="1:30" s="191" customFormat="1" ht="15" customHeight="1" x14ac:dyDescent="0.2">
      <c r="A43" s="202">
        <v>38</v>
      </c>
      <c r="B43" s="203" t="s">
        <v>47</v>
      </c>
      <c r="C43" s="238" t="s">
        <v>341</v>
      </c>
      <c r="D43" s="245">
        <v>41637</v>
      </c>
      <c r="E43" s="249" t="s">
        <v>87</v>
      </c>
      <c r="F43" s="254" t="s">
        <v>342</v>
      </c>
      <c r="G43" s="245">
        <v>41637</v>
      </c>
      <c r="H43" s="207">
        <v>2928191.51</v>
      </c>
      <c r="I43" s="207">
        <v>17241781.84</v>
      </c>
      <c r="J43" s="207">
        <v>5951052.8700000001</v>
      </c>
      <c r="K43" s="207">
        <v>6133696.9699999997</v>
      </c>
      <c r="L43" s="206">
        <f>+H43+I43+J43+K43</f>
        <v>32254723.190000001</v>
      </c>
      <c r="M43" s="207">
        <v>2928191.51</v>
      </c>
      <c r="N43" s="207">
        <v>17241781.84</v>
      </c>
      <c r="O43" s="207">
        <v>5951052.8700000001</v>
      </c>
      <c r="P43" s="207">
        <v>6133696.9699999997</v>
      </c>
      <c r="Q43" s="206">
        <f>+M43+N43+O43+P43</f>
        <v>32254723.190000001</v>
      </c>
      <c r="R43" s="194">
        <f t="shared" si="3"/>
        <v>0</v>
      </c>
      <c r="S43" s="194">
        <f t="shared" si="8"/>
        <v>0</v>
      </c>
      <c r="T43" s="194">
        <f t="shared" si="8"/>
        <v>0</v>
      </c>
      <c r="U43" s="194">
        <f t="shared" si="8"/>
        <v>0</v>
      </c>
      <c r="V43" s="194">
        <f t="shared" si="8"/>
        <v>0</v>
      </c>
      <c r="W43" s="257" t="s">
        <v>242</v>
      </c>
    </row>
    <row r="44" spans="1:30" s="191" customFormat="1" ht="15" customHeight="1" x14ac:dyDescent="0.2">
      <c r="A44" s="269">
        <v>39</v>
      </c>
      <c r="B44" s="270" t="s">
        <v>48</v>
      </c>
      <c r="C44" s="271" t="s">
        <v>291</v>
      </c>
      <c r="D44" s="283">
        <v>41633</v>
      </c>
      <c r="E44" s="273" t="s">
        <v>87</v>
      </c>
      <c r="F44" s="274" t="s">
        <v>292</v>
      </c>
      <c r="G44" s="283">
        <v>41633</v>
      </c>
      <c r="H44" s="278" t="s">
        <v>367</v>
      </c>
      <c r="I44" s="264">
        <v>8210523.1799999997</v>
      </c>
      <c r="J44" s="264">
        <v>3029913.58</v>
      </c>
      <c r="K44" s="264">
        <v>2220345.67</v>
      </c>
      <c r="L44" s="275">
        <f>+I44+J44+K44</f>
        <v>13460782.43</v>
      </c>
      <c r="M44" s="278">
        <v>0</v>
      </c>
      <c r="N44" s="264">
        <v>9571328.3300000001</v>
      </c>
      <c r="O44" s="264">
        <v>3630461.27</v>
      </c>
      <c r="P44" s="264">
        <v>2833106.24</v>
      </c>
      <c r="Q44" s="275">
        <f>+N44+O44+P44</f>
        <v>16034895.84</v>
      </c>
      <c r="R44" s="266">
        <f t="shared" si="3"/>
        <v>0.19123059327242986</v>
      </c>
      <c r="S44" s="278" t="s">
        <v>367</v>
      </c>
      <c r="T44" s="266">
        <f t="shared" ref="T44:V48" si="9">+N44/I44-1</f>
        <v>0.16573915208165824</v>
      </c>
      <c r="U44" s="266">
        <f t="shared" si="9"/>
        <v>0.19820621088473422</v>
      </c>
      <c r="V44" s="266">
        <f t="shared" si="9"/>
        <v>0.2759753034310195</v>
      </c>
      <c r="W44" s="267" t="s">
        <v>243</v>
      </c>
      <c r="X44" s="347" t="s">
        <v>373</v>
      </c>
      <c r="Y44" s="347"/>
      <c r="Z44" s="347"/>
      <c r="AA44" s="347"/>
      <c r="AB44" s="268"/>
      <c r="AC44" s="268"/>
      <c r="AD44" s="268"/>
    </row>
    <row r="45" spans="1:30" s="268" customFormat="1" ht="15" customHeight="1" x14ac:dyDescent="0.2">
      <c r="A45" s="269">
        <v>40</v>
      </c>
      <c r="B45" s="270" t="s">
        <v>49</v>
      </c>
      <c r="C45" s="271" t="s">
        <v>343</v>
      </c>
      <c r="D45" s="272">
        <v>41637</v>
      </c>
      <c r="E45" s="273" t="s">
        <v>87</v>
      </c>
      <c r="F45" s="274" t="s">
        <v>344</v>
      </c>
      <c r="G45" s="272">
        <v>41637</v>
      </c>
      <c r="H45" s="264">
        <v>3086546.85</v>
      </c>
      <c r="I45" s="264">
        <v>3802854.08</v>
      </c>
      <c r="J45" s="264">
        <v>3842063.77</v>
      </c>
      <c r="K45" s="264">
        <v>4954631.58</v>
      </c>
      <c r="L45" s="275">
        <f>+H45+I45+J45+K45</f>
        <v>15686096.279999999</v>
      </c>
      <c r="M45" s="276">
        <v>3155032.1</v>
      </c>
      <c r="N45" s="264">
        <v>4233987.87</v>
      </c>
      <c r="O45" s="264">
        <v>3722376.34</v>
      </c>
      <c r="P45" s="264">
        <v>4996441.55</v>
      </c>
      <c r="Q45" s="275">
        <f>SUM(M45:P45)</f>
        <v>16107837.859999999</v>
      </c>
      <c r="R45" s="266">
        <f t="shared" si="3"/>
        <v>2.6886331211528169E-2</v>
      </c>
      <c r="S45" s="266" t="e">
        <f>+#REF!/H45-1</f>
        <v>#REF!</v>
      </c>
      <c r="T45" s="266">
        <f t="shared" si="9"/>
        <v>0.11337111046869297</v>
      </c>
      <c r="U45" s="266">
        <f t="shared" si="9"/>
        <v>-3.115185930399067E-2</v>
      </c>
      <c r="V45" s="266">
        <f t="shared" si="9"/>
        <v>8.438562852739917E-3</v>
      </c>
      <c r="W45" s="267" t="s">
        <v>242</v>
      </c>
      <c r="X45" s="345" t="s">
        <v>370</v>
      </c>
      <c r="Y45" s="345"/>
      <c r="Z45" s="345"/>
    </row>
    <row r="46" spans="1:30" s="191" customFormat="1" ht="15" customHeight="1" x14ac:dyDescent="0.2">
      <c r="A46" s="212">
        <v>41</v>
      </c>
      <c r="B46" s="213" t="s">
        <v>280</v>
      </c>
      <c r="C46" s="237" t="s">
        <v>345</v>
      </c>
      <c r="D46" s="246">
        <v>41637</v>
      </c>
      <c r="E46" s="247" t="s">
        <v>87</v>
      </c>
      <c r="F46" s="248" t="s">
        <v>346</v>
      </c>
      <c r="G46" s="246">
        <v>41637</v>
      </c>
      <c r="H46" s="201" t="s">
        <v>367</v>
      </c>
      <c r="I46" s="206">
        <v>10757818.214</v>
      </c>
      <c r="J46" s="206">
        <v>2069410.7439999999</v>
      </c>
      <c r="K46" s="206">
        <v>2847893.37</v>
      </c>
      <c r="L46" s="206">
        <f>+I46+J46+K46</f>
        <v>15675122.328000002</v>
      </c>
      <c r="M46" s="201">
        <v>0</v>
      </c>
      <c r="N46" s="206">
        <v>11355901.619999999</v>
      </c>
      <c r="O46" s="206">
        <v>2296114.11</v>
      </c>
      <c r="P46" s="206">
        <v>2921653.8080000002</v>
      </c>
      <c r="Q46" s="206">
        <f>+N46+O46+P46</f>
        <v>16573669.537999999</v>
      </c>
      <c r="R46" s="194">
        <f t="shared" si="3"/>
        <v>5.7323138614041147E-2</v>
      </c>
      <c r="S46" s="201" t="s">
        <v>367</v>
      </c>
      <c r="T46" s="194">
        <f t="shared" si="9"/>
        <v>5.5595232611540757E-2</v>
      </c>
      <c r="U46" s="194">
        <f t="shared" si="9"/>
        <v>0.10954971924123735</v>
      </c>
      <c r="V46" s="194">
        <f t="shared" si="9"/>
        <v>2.5899999900628412E-2</v>
      </c>
      <c r="W46" s="257" t="s">
        <v>374</v>
      </c>
    </row>
    <row r="47" spans="1:30" s="191" customFormat="1" ht="15" customHeight="1" x14ac:dyDescent="0.2">
      <c r="A47" s="195">
        <v>42</v>
      </c>
      <c r="B47" s="196" t="s">
        <v>51</v>
      </c>
      <c r="C47" s="237" t="s">
        <v>263</v>
      </c>
      <c r="D47" s="240" t="s">
        <v>264</v>
      </c>
      <c r="E47" s="247" t="s">
        <v>87</v>
      </c>
      <c r="F47" s="248" t="s">
        <v>265</v>
      </c>
      <c r="G47" s="240" t="s">
        <v>264</v>
      </c>
      <c r="H47" s="187">
        <v>684134.68</v>
      </c>
      <c r="I47" s="187">
        <v>6521446.3700000001</v>
      </c>
      <c r="J47" s="187">
        <v>1305907</v>
      </c>
      <c r="K47" s="187">
        <v>1464936.49</v>
      </c>
      <c r="L47" s="188">
        <f>+H47+I47+J47+K47</f>
        <v>9976424.540000001</v>
      </c>
      <c r="M47" s="187">
        <v>0</v>
      </c>
      <c r="N47" s="187">
        <v>0</v>
      </c>
      <c r="O47" s="187">
        <v>0</v>
      </c>
      <c r="P47" s="187">
        <v>0</v>
      </c>
      <c r="Q47" s="188">
        <f>+M47+N47+O47+P47</f>
        <v>0</v>
      </c>
      <c r="R47" s="194">
        <f t="shared" si="3"/>
        <v>-1</v>
      </c>
      <c r="S47" s="194">
        <f>+M47/H47-1</f>
        <v>-1</v>
      </c>
      <c r="T47" s="194">
        <f t="shared" si="9"/>
        <v>-1</v>
      </c>
      <c r="U47" s="194">
        <f t="shared" si="9"/>
        <v>-1</v>
      </c>
      <c r="V47" s="194">
        <f t="shared" si="9"/>
        <v>-1</v>
      </c>
      <c r="W47" s="257" t="s">
        <v>208</v>
      </c>
      <c r="X47" s="286" t="s">
        <v>375</v>
      </c>
    </row>
    <row r="48" spans="1:30" s="191" customFormat="1" ht="15" customHeight="1" x14ac:dyDescent="0.2">
      <c r="A48" s="212">
        <v>43</v>
      </c>
      <c r="B48" s="213" t="s">
        <v>52</v>
      </c>
      <c r="C48" s="237">
        <v>1763</v>
      </c>
      <c r="D48" s="242">
        <v>41637</v>
      </c>
      <c r="E48" s="247" t="s">
        <v>146</v>
      </c>
      <c r="F48" s="255" t="s">
        <v>134</v>
      </c>
      <c r="G48" s="247" t="s">
        <v>134</v>
      </c>
      <c r="H48" s="187">
        <v>203395.375</v>
      </c>
      <c r="I48" s="187">
        <v>487844.61499999999</v>
      </c>
      <c r="J48" s="187">
        <v>116074.2</v>
      </c>
      <c r="K48" s="187">
        <v>439477.69</v>
      </c>
      <c r="L48" s="188">
        <f>+H48+I48+J48+K48</f>
        <v>1246791.8799999999</v>
      </c>
      <c r="M48" s="187">
        <v>205943.02</v>
      </c>
      <c r="N48" s="187">
        <v>500453.83</v>
      </c>
      <c r="O48" s="187">
        <v>119321.96</v>
      </c>
      <c r="P48" s="187">
        <v>442188.23</v>
      </c>
      <c r="Q48" s="188">
        <f>+M48+N48+O48+P48</f>
        <v>1267907.04</v>
      </c>
      <c r="R48" s="194">
        <f t="shared" si="3"/>
        <v>1.693559313203119E-2</v>
      </c>
      <c r="S48" s="194">
        <f>+M48/H48-1</f>
        <v>1.2525579797475705E-2</v>
      </c>
      <c r="T48" s="194">
        <f t="shared" si="9"/>
        <v>2.5846785251488313E-2</v>
      </c>
      <c r="U48" s="194">
        <f t="shared" si="9"/>
        <v>2.7980033461354914E-2</v>
      </c>
      <c r="V48" s="194">
        <f t="shared" si="9"/>
        <v>6.1676395905330139E-3</v>
      </c>
      <c r="W48" s="257" t="s">
        <v>244</v>
      </c>
    </row>
    <row r="49" spans="1:23" x14ac:dyDescent="0.2">
      <c r="A49" s="16"/>
      <c r="B49" s="19"/>
      <c r="C49" s="19"/>
      <c r="D49" s="19"/>
      <c r="E49" s="39"/>
      <c r="F49" s="1"/>
      <c r="G49" s="20"/>
      <c r="L49" s="103"/>
      <c r="N49" s="187">
        <v>0</v>
      </c>
      <c r="W49" s="256"/>
    </row>
    <row r="50" spans="1:23" x14ac:dyDescent="0.2">
      <c r="A50" s="16" t="s">
        <v>55</v>
      </c>
      <c r="B50" s="17"/>
      <c r="C50" s="17"/>
      <c r="D50" s="17"/>
      <c r="E50" s="67"/>
      <c r="F50" s="18"/>
      <c r="G50" s="17"/>
      <c r="L50" s="103"/>
    </row>
    <row r="51" spans="1:23" x14ac:dyDescent="0.2">
      <c r="A51" s="16" t="s">
        <v>53</v>
      </c>
      <c r="B51" s="19"/>
      <c r="C51" s="19"/>
      <c r="D51" s="19"/>
      <c r="E51" s="39"/>
      <c r="F51" s="1"/>
      <c r="G51" s="19"/>
      <c r="H51" s="1"/>
      <c r="I51" s="19"/>
      <c r="J51" s="19"/>
      <c r="K51" s="19"/>
      <c r="L51" s="19"/>
    </row>
    <row r="52" spans="1:23" x14ac:dyDescent="0.2">
      <c r="A52" s="16" t="s">
        <v>259</v>
      </c>
      <c r="B52" s="158">
        <v>41642</v>
      </c>
      <c r="C52" s="19"/>
      <c r="D52" s="19"/>
      <c r="E52" s="39"/>
      <c r="F52" s="1"/>
      <c r="G52" s="19"/>
      <c r="H52" s="1"/>
      <c r="I52" s="19"/>
      <c r="J52" s="19"/>
      <c r="K52" s="19"/>
      <c r="L52" s="19"/>
      <c r="P52" s="277"/>
    </row>
    <row r="53" spans="1:23" x14ac:dyDescent="0.2">
      <c r="A53" s="16"/>
      <c r="B53" s="19"/>
      <c r="C53" s="19"/>
      <c r="D53" s="19"/>
      <c r="E53" s="39"/>
      <c r="F53" s="1"/>
      <c r="G53" s="19"/>
      <c r="H53" s="1"/>
      <c r="I53" s="19"/>
      <c r="J53" s="19"/>
      <c r="K53" s="19"/>
      <c r="L53" s="19"/>
    </row>
  </sheetData>
  <mergeCells count="17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  <mergeCell ref="M3:Q3"/>
    <mergeCell ref="R3:V3"/>
    <mergeCell ref="X45:Z45"/>
    <mergeCell ref="X36:Z36"/>
    <mergeCell ref="X6:Z6"/>
    <mergeCell ref="X40:Z40"/>
    <mergeCell ref="X44:A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view="pageBreakPreview" topLeftCell="A4" zoomScaleSheetLayoutView="100" workbookViewId="0">
      <selection activeCell="C48" sqref="C48"/>
    </sheetView>
  </sheetViews>
  <sheetFormatPr baseColWidth="10" defaultRowHeight="12.75" x14ac:dyDescent="0.2"/>
  <cols>
    <col min="1" max="1" width="3.5703125" style="119" customWidth="1"/>
    <col min="2" max="2" width="22.7109375" style="316" bestFit="1" customWidth="1"/>
    <col min="3" max="3" width="39.140625" style="314" bestFit="1" customWidth="1"/>
    <col min="4" max="4" width="14.5703125" style="94" customWidth="1"/>
    <col min="5" max="5" width="11.42578125" style="119"/>
    <col min="6" max="6" width="11.42578125" style="94"/>
    <col min="7" max="7" width="18.28515625" style="317" customWidth="1"/>
    <col min="8" max="8" width="17.28515625" style="94" bestFit="1" customWidth="1"/>
    <col min="9" max="9" width="18" style="94" bestFit="1" customWidth="1"/>
    <col min="10" max="10" width="20.5703125" style="94" bestFit="1" customWidth="1"/>
    <col min="11" max="11" width="17.42578125" style="94" bestFit="1" customWidth="1"/>
    <col min="12" max="12" width="18.7109375" style="338" bestFit="1" customWidth="1"/>
    <col min="13" max="256" width="11.42578125" style="94"/>
  </cols>
  <sheetData>
    <row r="1" spans="1:12" ht="18" x14ac:dyDescent="0.25">
      <c r="A1" s="348" t="s">
        <v>380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16.5" thickBot="1" x14ac:dyDescent="0.3">
      <c r="A2" s="349" t="s">
        <v>381</v>
      </c>
      <c r="B2" s="349"/>
      <c r="C2" s="349"/>
      <c r="D2" s="349"/>
      <c r="E2" s="349"/>
      <c r="F2" s="349"/>
      <c r="G2" s="349"/>
      <c r="H2" s="350"/>
      <c r="I2" s="350"/>
      <c r="J2" s="350"/>
      <c r="K2" s="350"/>
      <c r="L2" s="350"/>
    </row>
    <row r="3" spans="1:12" x14ac:dyDescent="0.2">
      <c r="A3" s="351" t="s">
        <v>1</v>
      </c>
      <c r="B3" s="353" t="s">
        <v>2</v>
      </c>
      <c r="C3" s="353" t="s">
        <v>376</v>
      </c>
      <c r="D3" s="351" t="s">
        <v>4</v>
      </c>
      <c r="E3" s="351" t="s">
        <v>5</v>
      </c>
      <c r="F3" s="351" t="s">
        <v>6</v>
      </c>
      <c r="G3" s="351" t="s">
        <v>7</v>
      </c>
      <c r="H3" s="351" t="s">
        <v>384</v>
      </c>
      <c r="I3" s="351"/>
      <c r="J3" s="351"/>
      <c r="K3" s="351"/>
      <c r="L3" s="351"/>
    </row>
    <row r="4" spans="1:12" ht="23.25" thickBot="1" x14ac:dyDescent="0.25">
      <c r="A4" s="352"/>
      <c r="B4" s="354"/>
      <c r="C4" s="354"/>
      <c r="D4" s="352"/>
      <c r="E4" s="352"/>
      <c r="F4" s="352"/>
      <c r="G4" s="352"/>
      <c r="H4" s="289" t="s">
        <v>377</v>
      </c>
      <c r="I4" s="289" t="s">
        <v>471</v>
      </c>
      <c r="J4" s="332" t="s">
        <v>378</v>
      </c>
      <c r="K4" s="289" t="s">
        <v>379</v>
      </c>
      <c r="L4" s="328" t="s">
        <v>12</v>
      </c>
    </row>
    <row r="5" spans="1:12" x14ac:dyDescent="0.2">
      <c r="A5" s="290">
        <v>1</v>
      </c>
      <c r="B5" s="291" t="s">
        <v>13</v>
      </c>
      <c r="C5" s="292" t="s">
        <v>399</v>
      </c>
      <c r="D5" s="123" t="s">
        <v>428</v>
      </c>
      <c r="E5" s="293" t="s">
        <v>87</v>
      </c>
      <c r="F5" s="124" t="s">
        <v>400</v>
      </c>
      <c r="G5" s="123" t="s">
        <v>428</v>
      </c>
      <c r="H5" s="125">
        <v>753705.42</v>
      </c>
      <c r="I5" s="334">
        <v>476784.8</v>
      </c>
      <c r="J5" s="125">
        <v>885097.82</v>
      </c>
      <c r="K5" s="125">
        <v>822173.33</v>
      </c>
      <c r="L5" s="125">
        <f>+K5+J5+I5+H5</f>
        <v>2937761.3699999996</v>
      </c>
    </row>
    <row r="6" spans="1:12" x14ac:dyDescent="0.2">
      <c r="A6" s="294">
        <v>2</v>
      </c>
      <c r="B6" s="295" t="s">
        <v>14</v>
      </c>
      <c r="C6" s="296" t="s">
        <v>382</v>
      </c>
      <c r="D6" s="297" t="s">
        <v>433</v>
      </c>
      <c r="E6" s="298" t="s">
        <v>87</v>
      </c>
      <c r="F6" s="299" t="s">
        <v>385</v>
      </c>
      <c r="G6" s="297" t="s">
        <v>433</v>
      </c>
      <c r="H6" s="333">
        <v>4741412.91</v>
      </c>
      <c r="I6" s="336">
        <v>17650400.57</v>
      </c>
      <c r="J6" s="333">
        <v>12720631.66</v>
      </c>
      <c r="K6" s="333">
        <v>13608910.529999999</v>
      </c>
      <c r="L6" s="336">
        <f>+K6+J6+I6+H6</f>
        <v>48721355.670000002</v>
      </c>
    </row>
    <row r="7" spans="1:12" x14ac:dyDescent="0.2">
      <c r="A7" s="290">
        <v>3</v>
      </c>
      <c r="B7" s="291" t="s">
        <v>15</v>
      </c>
      <c r="C7" s="292" t="s">
        <v>434</v>
      </c>
      <c r="D7" s="123" t="s">
        <v>416</v>
      </c>
      <c r="E7" s="293" t="s">
        <v>87</v>
      </c>
      <c r="F7" s="124" t="s">
        <v>435</v>
      </c>
      <c r="G7" s="123" t="s">
        <v>416</v>
      </c>
      <c r="H7" s="125">
        <v>1418294.85</v>
      </c>
      <c r="I7" s="334">
        <v>2190084.13</v>
      </c>
      <c r="J7" s="125">
        <v>2001341.98</v>
      </c>
      <c r="K7" s="125">
        <v>5380261.1399999997</v>
      </c>
      <c r="L7" s="334">
        <f>+H7+I7+J7+K7</f>
        <v>10989982.1</v>
      </c>
    </row>
    <row r="8" spans="1:12" x14ac:dyDescent="0.2">
      <c r="A8" s="329">
        <v>4</v>
      </c>
      <c r="B8" s="330" t="s">
        <v>16</v>
      </c>
      <c r="C8" s="330" t="s">
        <v>444</v>
      </c>
      <c r="D8" s="297" t="s">
        <v>416</v>
      </c>
      <c r="E8" s="331" t="s">
        <v>87</v>
      </c>
      <c r="F8" s="299" t="s">
        <v>436</v>
      </c>
      <c r="G8" s="335" t="s">
        <v>416</v>
      </c>
      <c r="H8" s="333">
        <v>1423520.87</v>
      </c>
      <c r="I8" s="336">
        <v>4500505.7</v>
      </c>
      <c r="J8" s="333">
        <v>1714835.47</v>
      </c>
      <c r="K8" s="333">
        <v>2295636.9900000002</v>
      </c>
      <c r="L8" s="333">
        <f>+H8+I8+J8+K8</f>
        <v>9934499.0300000012</v>
      </c>
    </row>
    <row r="9" spans="1:12" x14ac:dyDescent="0.2">
      <c r="A9" s="290">
        <v>5</v>
      </c>
      <c r="B9" s="291" t="s">
        <v>17</v>
      </c>
      <c r="C9" s="292" t="s">
        <v>407</v>
      </c>
      <c r="D9" s="300" t="s">
        <v>428</v>
      </c>
      <c r="E9" s="293" t="s">
        <v>87</v>
      </c>
      <c r="F9" s="124" t="s">
        <v>408</v>
      </c>
      <c r="G9" s="300" t="s">
        <v>428</v>
      </c>
      <c r="H9" s="125">
        <v>453299.71</v>
      </c>
      <c r="I9" s="334">
        <v>3190421.44</v>
      </c>
      <c r="J9" s="125">
        <v>1380970.19</v>
      </c>
      <c r="K9" s="125">
        <v>1531569.09</v>
      </c>
      <c r="L9" s="334">
        <f>+K9+J9+I9+H9</f>
        <v>6556260.4300000006</v>
      </c>
    </row>
    <row r="10" spans="1:12" x14ac:dyDescent="0.2">
      <c r="A10" s="294">
        <v>6</v>
      </c>
      <c r="B10" s="295" t="s">
        <v>18</v>
      </c>
      <c r="C10" s="296" t="s">
        <v>422</v>
      </c>
      <c r="D10" s="297" t="s">
        <v>416</v>
      </c>
      <c r="E10" s="298" t="s">
        <v>87</v>
      </c>
      <c r="F10" s="299" t="s">
        <v>423</v>
      </c>
      <c r="G10" s="297" t="s">
        <v>416</v>
      </c>
      <c r="H10" s="333">
        <v>173036.62</v>
      </c>
      <c r="I10" s="336">
        <v>1002529.19</v>
      </c>
      <c r="J10" s="333">
        <v>836557.13</v>
      </c>
      <c r="K10" s="333">
        <v>383013.37</v>
      </c>
      <c r="L10" s="336">
        <f>+K10+J10+I10+H10</f>
        <v>2395136.31</v>
      </c>
    </row>
    <row r="11" spans="1:12" x14ac:dyDescent="0.2">
      <c r="A11" s="318">
        <v>7</v>
      </c>
      <c r="B11" s="321" t="s">
        <v>167</v>
      </c>
      <c r="C11" s="292" t="s">
        <v>391</v>
      </c>
      <c r="D11" s="319" t="s">
        <v>437</v>
      </c>
      <c r="E11" s="320" t="s">
        <v>87</v>
      </c>
      <c r="F11" s="124" t="s">
        <v>398</v>
      </c>
      <c r="G11" s="319" t="s">
        <v>437</v>
      </c>
      <c r="H11" s="334">
        <v>3652396.18</v>
      </c>
      <c r="I11" s="334">
        <v>4954188.83</v>
      </c>
      <c r="J11" s="334">
        <v>8962782.0600000005</v>
      </c>
      <c r="K11" s="334">
        <v>2113013.54</v>
      </c>
      <c r="L11" s="334">
        <f>+H11+I11+J11+K11</f>
        <v>19682380.609999999</v>
      </c>
    </row>
    <row r="12" spans="1:12" x14ac:dyDescent="0.2">
      <c r="A12" s="294">
        <v>8</v>
      </c>
      <c r="B12" s="295" t="s">
        <v>279</v>
      </c>
      <c r="C12" s="296" t="s">
        <v>438</v>
      </c>
      <c r="D12" s="297" t="s">
        <v>416</v>
      </c>
      <c r="E12" s="298" t="s">
        <v>87</v>
      </c>
      <c r="F12" s="299" t="s">
        <v>439</v>
      </c>
      <c r="G12" s="297" t="s">
        <v>416</v>
      </c>
      <c r="H12" s="333">
        <v>498319.63</v>
      </c>
      <c r="I12" s="336">
        <v>849286.08</v>
      </c>
      <c r="J12" s="333">
        <v>789652.8</v>
      </c>
      <c r="K12" s="333">
        <v>1112866.18</v>
      </c>
      <c r="L12" s="336">
        <f>+K12+J12+I12+H12</f>
        <v>3250124.69</v>
      </c>
    </row>
    <row r="13" spans="1:12" x14ac:dyDescent="0.2">
      <c r="A13" s="290">
        <v>9</v>
      </c>
      <c r="B13" s="291" t="s">
        <v>169</v>
      </c>
      <c r="C13" s="292" t="s">
        <v>440</v>
      </c>
      <c r="D13" s="123" t="s">
        <v>416</v>
      </c>
      <c r="E13" s="293" t="s">
        <v>87</v>
      </c>
      <c r="F13" s="124" t="s">
        <v>441</v>
      </c>
      <c r="G13" s="123" t="s">
        <v>416</v>
      </c>
      <c r="H13" s="125">
        <v>617439.61</v>
      </c>
      <c r="I13" s="334">
        <v>9266901.5199999996</v>
      </c>
      <c r="J13" s="125">
        <v>2855477.34</v>
      </c>
      <c r="K13" s="125">
        <v>2497471.87</v>
      </c>
      <c r="L13" s="334">
        <f>+K13+J13+I13+H13</f>
        <v>15237290.34</v>
      </c>
    </row>
    <row r="14" spans="1:12" x14ac:dyDescent="0.2">
      <c r="A14" s="294">
        <v>10</v>
      </c>
      <c r="B14" s="295" t="s">
        <v>20</v>
      </c>
      <c r="C14" s="296" t="s">
        <v>396</v>
      </c>
      <c r="D14" s="297" t="s">
        <v>416</v>
      </c>
      <c r="E14" s="298" t="s">
        <v>87</v>
      </c>
      <c r="F14" s="299" t="s">
        <v>397</v>
      </c>
      <c r="G14" s="297" t="s">
        <v>416</v>
      </c>
      <c r="H14" s="333">
        <v>1271149.43</v>
      </c>
      <c r="I14" s="336">
        <v>4435922.34</v>
      </c>
      <c r="J14" s="333">
        <v>2871865.36</v>
      </c>
      <c r="K14" s="333">
        <v>3120170.67</v>
      </c>
      <c r="L14" s="333">
        <f>+H14+I14+J14+K14</f>
        <v>11699107.799999999</v>
      </c>
    </row>
    <row r="15" spans="1:12" x14ac:dyDescent="0.2">
      <c r="A15" s="133">
        <v>11</v>
      </c>
      <c r="B15" s="301" t="s">
        <v>21</v>
      </c>
      <c r="C15" s="302" t="s">
        <v>450</v>
      </c>
      <c r="D15" s="91" t="s">
        <v>416</v>
      </c>
      <c r="E15" s="137" t="s">
        <v>87</v>
      </c>
      <c r="F15" s="93" t="s">
        <v>451</v>
      </c>
      <c r="G15" s="91" t="s">
        <v>416</v>
      </c>
      <c r="H15" s="125">
        <v>656414.19999999995</v>
      </c>
      <c r="I15" s="334">
        <v>6458173.4400000004</v>
      </c>
      <c r="J15" s="125">
        <v>1803411.29</v>
      </c>
      <c r="K15" s="125">
        <v>2474862.19</v>
      </c>
      <c r="L15" s="334">
        <f>+K15+J15+I15+H15</f>
        <v>11392861.120000001</v>
      </c>
    </row>
    <row r="16" spans="1:12" x14ac:dyDescent="0.2">
      <c r="A16" s="294">
        <v>12</v>
      </c>
      <c r="B16" s="295" t="s">
        <v>22</v>
      </c>
      <c r="C16" s="296" t="s">
        <v>457</v>
      </c>
      <c r="D16" s="297" t="s">
        <v>428</v>
      </c>
      <c r="E16" s="298" t="s">
        <v>87</v>
      </c>
      <c r="F16" s="299" t="s">
        <v>458</v>
      </c>
      <c r="G16" s="297" t="s">
        <v>428</v>
      </c>
      <c r="H16" s="333">
        <v>2356852.19</v>
      </c>
      <c r="I16" s="336">
        <v>6084745.4100000001</v>
      </c>
      <c r="J16" s="333">
        <v>5581230.1399999997</v>
      </c>
      <c r="K16" s="333">
        <v>10631045.710000001</v>
      </c>
      <c r="L16" s="336">
        <f>+K16+J16+I16+H16</f>
        <v>24653873.450000003</v>
      </c>
    </row>
    <row r="17" spans="1:12" x14ac:dyDescent="0.2">
      <c r="A17" s="133">
        <v>13</v>
      </c>
      <c r="B17" s="301" t="s">
        <v>23</v>
      </c>
      <c r="C17" s="302">
        <v>304</v>
      </c>
      <c r="D17" s="91" t="s">
        <v>428</v>
      </c>
      <c r="E17" s="137" t="s">
        <v>87</v>
      </c>
      <c r="F17" s="93" t="s">
        <v>452</v>
      </c>
      <c r="G17" s="91" t="s">
        <v>428</v>
      </c>
      <c r="H17" s="125">
        <v>6241226.46</v>
      </c>
      <c r="I17" s="334">
        <v>9628658.8000000007</v>
      </c>
      <c r="J17" s="125">
        <v>15110338.029999999</v>
      </c>
      <c r="K17" s="125">
        <v>11137036.08</v>
      </c>
      <c r="L17" s="334">
        <f>+K17+J17+I17+H17</f>
        <v>42117259.369999997</v>
      </c>
    </row>
    <row r="18" spans="1:12" x14ac:dyDescent="0.2">
      <c r="A18" s="294">
        <v>14</v>
      </c>
      <c r="B18" s="295" t="s">
        <v>24</v>
      </c>
      <c r="C18" s="296" t="s">
        <v>462</v>
      </c>
      <c r="D18" s="297" t="s">
        <v>416</v>
      </c>
      <c r="E18" s="298" t="s">
        <v>87</v>
      </c>
      <c r="F18" s="299" t="s">
        <v>463</v>
      </c>
      <c r="G18" s="297" t="s">
        <v>416</v>
      </c>
      <c r="H18" s="333">
        <v>5471153.71</v>
      </c>
      <c r="I18" s="336">
        <v>17565718.300000001</v>
      </c>
      <c r="J18" s="333">
        <v>2677186.9</v>
      </c>
      <c r="K18" s="333">
        <v>6019693.9000000004</v>
      </c>
      <c r="L18" s="336">
        <f>+K18+J18+H18+I18</f>
        <v>31733752.810000002</v>
      </c>
    </row>
    <row r="19" spans="1:12" x14ac:dyDescent="0.2">
      <c r="A19" s="133">
        <v>15</v>
      </c>
      <c r="B19" s="301" t="s">
        <v>25</v>
      </c>
      <c r="C19" s="302" t="s">
        <v>445</v>
      </c>
      <c r="D19" s="91" t="s">
        <v>416</v>
      </c>
      <c r="E19" s="137" t="s">
        <v>87</v>
      </c>
      <c r="F19" s="93" t="s">
        <v>430</v>
      </c>
      <c r="G19" s="91" t="s">
        <v>416</v>
      </c>
      <c r="H19" s="125">
        <v>1840785.97</v>
      </c>
      <c r="I19" s="334">
        <v>3509036.86</v>
      </c>
      <c r="J19" s="125">
        <v>2327848.19</v>
      </c>
      <c r="K19" s="125">
        <v>7306213.2199999997</v>
      </c>
      <c r="L19" s="125">
        <f t="shared" ref="L19:L27" si="0">+K19+J19+I19+H19</f>
        <v>14983884.24</v>
      </c>
    </row>
    <row r="20" spans="1:12" x14ac:dyDescent="0.2">
      <c r="A20" s="294">
        <v>16</v>
      </c>
      <c r="B20" s="295" t="s">
        <v>26</v>
      </c>
      <c r="C20" s="296" t="s">
        <v>446</v>
      </c>
      <c r="D20" s="297" t="s">
        <v>416</v>
      </c>
      <c r="E20" s="298" t="s">
        <v>87</v>
      </c>
      <c r="F20" s="299" t="s">
        <v>419</v>
      </c>
      <c r="G20" s="297" t="s">
        <v>416</v>
      </c>
      <c r="H20" s="333">
        <v>1761946.04</v>
      </c>
      <c r="I20" s="336">
        <v>12388457.869999999</v>
      </c>
      <c r="J20" s="333">
        <v>5804818.3399999999</v>
      </c>
      <c r="K20" s="333">
        <v>6803934.6200000001</v>
      </c>
      <c r="L20" s="333">
        <f t="shared" si="0"/>
        <v>26759156.869999997</v>
      </c>
    </row>
    <row r="21" spans="1:12" x14ac:dyDescent="0.2">
      <c r="A21" s="133">
        <v>17</v>
      </c>
      <c r="B21" s="301" t="s">
        <v>27</v>
      </c>
      <c r="C21" s="302" t="s">
        <v>386</v>
      </c>
      <c r="D21" s="91" t="s">
        <v>470</v>
      </c>
      <c r="E21" s="137" t="s">
        <v>87</v>
      </c>
      <c r="F21" s="91" t="s">
        <v>383</v>
      </c>
      <c r="G21" s="91" t="s">
        <v>470</v>
      </c>
      <c r="H21" s="125">
        <v>559094.14</v>
      </c>
      <c r="I21" s="334">
        <v>1961093.71</v>
      </c>
      <c r="J21" s="125">
        <v>2755630.68</v>
      </c>
      <c r="K21" s="125">
        <v>4064761.54</v>
      </c>
      <c r="L21" s="125">
        <f t="shared" si="0"/>
        <v>9340580.0700000003</v>
      </c>
    </row>
    <row r="22" spans="1:12" x14ac:dyDescent="0.2">
      <c r="A22" s="294">
        <v>18</v>
      </c>
      <c r="B22" s="295" t="s">
        <v>28</v>
      </c>
      <c r="C22" s="296" t="s">
        <v>405</v>
      </c>
      <c r="D22" s="297" t="s">
        <v>428</v>
      </c>
      <c r="E22" s="298" t="s">
        <v>87</v>
      </c>
      <c r="F22" s="299" t="s">
        <v>406</v>
      </c>
      <c r="G22" s="297" t="s">
        <v>428</v>
      </c>
      <c r="H22" s="333">
        <v>1089832.0120000001</v>
      </c>
      <c r="I22" s="336">
        <v>2352474.3420000002</v>
      </c>
      <c r="J22" s="333">
        <v>1275434.0649999999</v>
      </c>
      <c r="K22" s="333">
        <v>3199832.4750000001</v>
      </c>
      <c r="L22" s="333">
        <f t="shared" si="0"/>
        <v>7917572.8940000003</v>
      </c>
    </row>
    <row r="23" spans="1:12" x14ac:dyDescent="0.2">
      <c r="A23" s="133">
        <v>19</v>
      </c>
      <c r="B23" s="324" t="s">
        <v>29</v>
      </c>
      <c r="C23" s="302" t="s">
        <v>413</v>
      </c>
      <c r="D23" s="91" t="s">
        <v>416</v>
      </c>
      <c r="E23" s="137" t="s">
        <v>87</v>
      </c>
      <c r="F23" s="93" t="s">
        <v>414</v>
      </c>
      <c r="G23" s="91" t="s">
        <v>416</v>
      </c>
      <c r="H23" s="125">
        <v>2979654.23</v>
      </c>
      <c r="I23" s="334">
        <v>2476583.61</v>
      </c>
      <c r="J23" s="125">
        <v>3728984.62</v>
      </c>
      <c r="K23" s="337">
        <v>5313661.51</v>
      </c>
      <c r="L23" s="337">
        <f t="shared" si="0"/>
        <v>14498883.969999999</v>
      </c>
    </row>
    <row r="24" spans="1:12" x14ac:dyDescent="0.2">
      <c r="A24" s="294">
        <v>20</v>
      </c>
      <c r="B24" s="295" t="s">
        <v>30</v>
      </c>
      <c r="C24" s="296" t="s">
        <v>449</v>
      </c>
      <c r="D24" s="297" t="s">
        <v>442</v>
      </c>
      <c r="E24" s="298" t="s">
        <v>87</v>
      </c>
      <c r="F24" s="299" t="s">
        <v>443</v>
      </c>
      <c r="G24" s="297" t="s">
        <v>442</v>
      </c>
      <c r="H24" s="333">
        <v>6996018.4800000004</v>
      </c>
      <c r="I24" s="336">
        <v>10919375.16</v>
      </c>
      <c r="J24" s="333">
        <v>12130281.550000001</v>
      </c>
      <c r="K24" s="333">
        <v>22392635.34</v>
      </c>
      <c r="L24" s="333">
        <f t="shared" si="0"/>
        <v>52438310.530000001</v>
      </c>
    </row>
    <row r="25" spans="1:12" x14ac:dyDescent="0.2">
      <c r="A25" s="133">
        <v>21</v>
      </c>
      <c r="B25" s="301" t="s">
        <v>31</v>
      </c>
      <c r="C25" s="302" t="s">
        <v>392</v>
      </c>
      <c r="D25" s="91" t="s">
        <v>416</v>
      </c>
      <c r="E25" s="137" t="s">
        <v>87</v>
      </c>
      <c r="F25" s="93" t="s">
        <v>393</v>
      </c>
      <c r="G25" s="91" t="s">
        <v>416</v>
      </c>
      <c r="H25" s="125">
        <v>464116.8</v>
      </c>
      <c r="I25" s="334">
        <v>976227.66</v>
      </c>
      <c r="J25" s="125">
        <v>374615.91</v>
      </c>
      <c r="K25" s="125">
        <v>1723036.5</v>
      </c>
      <c r="L25" s="125">
        <f t="shared" si="0"/>
        <v>3537996.87</v>
      </c>
    </row>
    <row r="26" spans="1:12" x14ac:dyDescent="0.2">
      <c r="A26" s="294">
        <v>22</v>
      </c>
      <c r="B26" s="295" t="s">
        <v>278</v>
      </c>
      <c r="C26" s="296" t="s">
        <v>403</v>
      </c>
      <c r="D26" s="297" t="s">
        <v>416</v>
      </c>
      <c r="E26" s="298" t="s">
        <v>87</v>
      </c>
      <c r="F26" s="299" t="s">
        <v>404</v>
      </c>
      <c r="G26" s="297" t="s">
        <v>416</v>
      </c>
      <c r="H26" s="333">
        <v>268993.3</v>
      </c>
      <c r="I26" s="336">
        <v>507163.36</v>
      </c>
      <c r="J26" s="333">
        <v>104221.95</v>
      </c>
      <c r="K26" s="333">
        <v>451176.49</v>
      </c>
      <c r="L26" s="333">
        <f t="shared" si="0"/>
        <v>1331555.0999999999</v>
      </c>
    </row>
    <row r="27" spans="1:12" x14ac:dyDescent="0.2">
      <c r="A27" s="323">
        <v>23</v>
      </c>
      <c r="B27" s="324" t="s">
        <v>33</v>
      </c>
      <c r="C27" s="325" t="s">
        <v>464</v>
      </c>
      <c r="D27" s="91" t="s">
        <v>416</v>
      </c>
      <c r="E27" s="326" t="s">
        <v>87</v>
      </c>
      <c r="F27" s="327" t="s">
        <v>465</v>
      </c>
      <c r="G27" s="322" t="s">
        <v>416</v>
      </c>
      <c r="H27" s="334">
        <v>1977523.82</v>
      </c>
      <c r="I27" s="334">
        <v>4320208.62</v>
      </c>
      <c r="J27" s="334">
        <v>3731804.34</v>
      </c>
      <c r="K27" s="334">
        <v>7309652.0099999998</v>
      </c>
      <c r="L27" s="334">
        <f t="shared" si="0"/>
        <v>17339188.789999999</v>
      </c>
    </row>
    <row r="28" spans="1:12" x14ac:dyDescent="0.2">
      <c r="A28" s="294">
        <v>24</v>
      </c>
      <c r="B28" s="295" t="s">
        <v>34</v>
      </c>
      <c r="C28" s="296" t="s">
        <v>447</v>
      </c>
      <c r="D28" s="297" t="s">
        <v>416</v>
      </c>
      <c r="E28" s="298" t="s">
        <v>87</v>
      </c>
      <c r="F28" s="299" t="s">
        <v>420</v>
      </c>
      <c r="G28" s="297" t="s">
        <v>416</v>
      </c>
      <c r="H28" s="333">
        <v>843385.46</v>
      </c>
      <c r="I28" s="336">
        <v>6485013.5800000001</v>
      </c>
      <c r="J28" s="333">
        <v>1729793.04</v>
      </c>
      <c r="K28" s="333">
        <v>3970532</v>
      </c>
      <c r="L28" s="336">
        <f>+K28+J28+H28+I28</f>
        <v>13028724.08</v>
      </c>
    </row>
    <row r="29" spans="1:12" x14ac:dyDescent="0.2">
      <c r="A29" s="133">
        <v>25</v>
      </c>
      <c r="B29" s="301" t="s">
        <v>35</v>
      </c>
      <c r="C29" s="302" t="s">
        <v>427</v>
      </c>
      <c r="D29" s="91" t="s">
        <v>428</v>
      </c>
      <c r="E29" s="137" t="s">
        <v>87</v>
      </c>
      <c r="F29" s="93" t="s">
        <v>429</v>
      </c>
      <c r="G29" s="91" t="s">
        <v>428</v>
      </c>
      <c r="H29" s="125">
        <v>252964.86</v>
      </c>
      <c r="I29" s="334">
        <f>362338.8+244765.98</f>
        <v>607104.78</v>
      </c>
      <c r="J29" s="125">
        <v>211048.34</v>
      </c>
      <c r="K29" s="125">
        <v>521582.82</v>
      </c>
      <c r="L29" s="334">
        <f t="shared" ref="L29:L35" si="1">+K29+J29+I29+H29</f>
        <v>1592700.7999999998</v>
      </c>
    </row>
    <row r="30" spans="1:12" x14ac:dyDescent="0.2">
      <c r="A30" s="294">
        <v>26</v>
      </c>
      <c r="B30" s="295" t="s">
        <v>36</v>
      </c>
      <c r="C30" s="296" t="s">
        <v>411</v>
      </c>
      <c r="D30" s="297" t="s">
        <v>428</v>
      </c>
      <c r="E30" s="298" t="s">
        <v>87</v>
      </c>
      <c r="F30" s="299" t="s">
        <v>412</v>
      </c>
      <c r="G30" s="297" t="s">
        <v>428</v>
      </c>
      <c r="H30" s="333">
        <f>206145.01+57029.52</f>
        <v>263174.53000000003</v>
      </c>
      <c r="I30" s="336">
        <v>136899.82999999999</v>
      </c>
      <c r="J30" s="333">
        <v>133717.24</v>
      </c>
      <c r="K30" s="333">
        <v>134639.76999999999</v>
      </c>
      <c r="L30" s="336">
        <f t="shared" si="1"/>
        <v>668431.37</v>
      </c>
    </row>
    <row r="31" spans="1:12" x14ac:dyDescent="0.2">
      <c r="A31" s="133">
        <v>27</v>
      </c>
      <c r="B31" s="303" t="s">
        <v>37</v>
      </c>
      <c r="C31" s="302" t="s">
        <v>448</v>
      </c>
      <c r="D31" s="304" t="s">
        <v>416</v>
      </c>
      <c r="E31" s="137" t="s">
        <v>87</v>
      </c>
      <c r="F31" s="93" t="s">
        <v>415</v>
      </c>
      <c r="G31" s="304" t="s">
        <v>416</v>
      </c>
      <c r="H31" s="125">
        <v>2062523.66</v>
      </c>
      <c r="I31" s="334">
        <v>6212483.6900000004</v>
      </c>
      <c r="J31" s="125">
        <v>1690826.97</v>
      </c>
      <c r="K31" s="125">
        <v>2970699.41</v>
      </c>
      <c r="L31" s="125">
        <f t="shared" si="1"/>
        <v>12936533.73</v>
      </c>
    </row>
    <row r="32" spans="1:12" x14ac:dyDescent="0.2">
      <c r="A32" s="294">
        <v>28</v>
      </c>
      <c r="B32" s="295" t="s">
        <v>38</v>
      </c>
      <c r="C32" s="296" t="s">
        <v>417</v>
      </c>
      <c r="D32" s="297" t="s">
        <v>416</v>
      </c>
      <c r="E32" s="298" t="s">
        <v>87</v>
      </c>
      <c r="F32" s="299" t="s">
        <v>418</v>
      </c>
      <c r="G32" s="297" t="s">
        <v>416</v>
      </c>
      <c r="H32" s="333">
        <v>105124.66</v>
      </c>
      <c r="I32" s="336">
        <v>322833.96000000002</v>
      </c>
      <c r="J32" s="333">
        <v>250349.62</v>
      </c>
      <c r="K32" s="333">
        <v>1340954.6399999999</v>
      </c>
      <c r="L32" s="336">
        <f t="shared" si="1"/>
        <v>2019262.8799999997</v>
      </c>
    </row>
    <row r="33" spans="1:256" x14ac:dyDescent="0.2">
      <c r="A33" s="133">
        <v>29</v>
      </c>
      <c r="B33" s="301" t="s">
        <v>39</v>
      </c>
      <c r="C33" s="302" t="s">
        <v>459</v>
      </c>
      <c r="D33" s="91" t="s">
        <v>416</v>
      </c>
      <c r="E33" s="137" t="s">
        <v>87</v>
      </c>
      <c r="F33" s="93" t="s">
        <v>460</v>
      </c>
      <c r="G33" s="91" t="s">
        <v>416</v>
      </c>
      <c r="H33" s="125">
        <v>3635041.58</v>
      </c>
      <c r="I33" s="334">
        <v>6371000.4800000004</v>
      </c>
      <c r="J33" s="125">
        <v>14890358.4</v>
      </c>
      <c r="K33" s="125">
        <v>21657955.850000001</v>
      </c>
      <c r="L33" s="334">
        <f t="shared" si="1"/>
        <v>46554356.310000002</v>
      </c>
    </row>
    <row r="34" spans="1:256" x14ac:dyDescent="0.2">
      <c r="A34" s="294">
        <v>30</v>
      </c>
      <c r="B34" s="295" t="s">
        <v>40</v>
      </c>
      <c r="C34" s="296" t="s">
        <v>453</v>
      </c>
      <c r="D34" s="297" t="s">
        <v>428</v>
      </c>
      <c r="E34" s="298" t="s">
        <v>87</v>
      </c>
      <c r="F34" s="299" t="s">
        <v>454</v>
      </c>
      <c r="G34" s="297" t="s">
        <v>428</v>
      </c>
      <c r="H34" s="333">
        <v>7818713.3799999999</v>
      </c>
      <c r="I34" s="336">
        <v>14544226.82</v>
      </c>
      <c r="J34" s="333">
        <v>19690371.469999999</v>
      </c>
      <c r="K34" s="333">
        <v>29724014.100000001</v>
      </c>
      <c r="L34" s="336">
        <f t="shared" si="1"/>
        <v>71777325.769999996</v>
      </c>
    </row>
    <row r="35" spans="1:256" x14ac:dyDescent="0.2">
      <c r="A35" s="133">
        <v>31</v>
      </c>
      <c r="B35" s="301" t="s">
        <v>47</v>
      </c>
      <c r="C35" s="302">
        <v>307</v>
      </c>
      <c r="D35" s="91" t="s">
        <v>416</v>
      </c>
      <c r="E35" s="137" t="s">
        <v>87</v>
      </c>
      <c r="F35" s="93" t="s">
        <v>421</v>
      </c>
      <c r="G35" s="91" t="s">
        <v>416</v>
      </c>
      <c r="H35" s="125">
        <v>3103634.94</v>
      </c>
      <c r="I35" s="334">
        <v>21046616.82</v>
      </c>
      <c r="J35" s="125">
        <v>6664906.96</v>
      </c>
      <c r="K35" s="125">
        <v>6520714.6500000004</v>
      </c>
      <c r="L35" s="334">
        <f t="shared" si="1"/>
        <v>37335873.369999997</v>
      </c>
    </row>
    <row r="36" spans="1:256" x14ac:dyDescent="0.2">
      <c r="A36" s="294">
        <v>32</v>
      </c>
      <c r="B36" s="295" t="s">
        <v>48</v>
      </c>
      <c r="C36" s="296" t="s">
        <v>424</v>
      </c>
      <c r="D36" s="297" t="s">
        <v>425</v>
      </c>
      <c r="E36" s="298" t="s">
        <v>87</v>
      </c>
      <c r="F36" s="299" t="s">
        <v>426</v>
      </c>
      <c r="G36" s="297" t="s">
        <v>425</v>
      </c>
      <c r="H36" s="333"/>
      <c r="I36" s="336">
        <v>8504459.9100000001</v>
      </c>
      <c r="J36" s="333">
        <v>3138384.49</v>
      </c>
      <c r="K36" s="333">
        <v>2299834.04</v>
      </c>
      <c r="L36" s="336">
        <f>+K36+J36+I36</f>
        <v>13942678.440000001</v>
      </c>
    </row>
    <row r="37" spans="1:256" x14ac:dyDescent="0.2">
      <c r="A37" s="133">
        <v>33</v>
      </c>
      <c r="B37" s="301" t="s">
        <v>41</v>
      </c>
      <c r="C37" s="302" t="s">
        <v>401</v>
      </c>
      <c r="D37" s="304" t="s">
        <v>416</v>
      </c>
      <c r="E37" s="137" t="s">
        <v>87</v>
      </c>
      <c r="F37" s="93" t="s">
        <v>402</v>
      </c>
      <c r="G37" s="304" t="s">
        <v>416</v>
      </c>
      <c r="H37" s="125">
        <v>1199624.3899999999</v>
      </c>
      <c r="I37" s="334">
        <v>2319068.6800000002</v>
      </c>
      <c r="J37" s="125">
        <v>2172044.34</v>
      </c>
      <c r="K37" s="125">
        <v>1649218.47</v>
      </c>
      <c r="L37" s="334">
        <f>+K37+I37+J37+H37</f>
        <v>7339955.8799999999</v>
      </c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  <c r="CM37" s="305"/>
      <c r="CN37" s="305"/>
      <c r="CO37" s="305"/>
      <c r="CP37" s="305"/>
      <c r="CQ37" s="305"/>
      <c r="CR37" s="305"/>
      <c r="CS37" s="305"/>
      <c r="CT37" s="305"/>
      <c r="CU37" s="305"/>
      <c r="CV37" s="305"/>
      <c r="CW37" s="305"/>
      <c r="CX37" s="305"/>
      <c r="CY37" s="305"/>
      <c r="CZ37" s="305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5"/>
      <c r="DL37" s="305"/>
      <c r="DM37" s="305"/>
      <c r="DN37" s="305"/>
      <c r="DO37" s="305"/>
      <c r="DP37" s="305"/>
      <c r="DQ37" s="305"/>
      <c r="DR37" s="305"/>
      <c r="DS37" s="305"/>
      <c r="DT37" s="305"/>
      <c r="DU37" s="305"/>
      <c r="DV37" s="305"/>
      <c r="DW37" s="305"/>
      <c r="DX37" s="305"/>
      <c r="DY37" s="305"/>
      <c r="DZ37" s="305"/>
      <c r="EA37" s="305"/>
      <c r="EB37" s="305"/>
      <c r="EC37" s="305"/>
      <c r="ED37" s="305"/>
      <c r="EE37" s="305"/>
      <c r="EF37" s="305"/>
      <c r="EG37" s="305"/>
      <c r="EH37" s="305"/>
      <c r="EI37" s="305"/>
      <c r="EJ37" s="305"/>
      <c r="EK37" s="305"/>
      <c r="EL37" s="305"/>
      <c r="EM37" s="305"/>
      <c r="EN37" s="305"/>
      <c r="EO37" s="305"/>
      <c r="EP37" s="305"/>
      <c r="EQ37" s="305"/>
      <c r="ER37" s="305"/>
      <c r="ES37" s="305"/>
      <c r="ET37" s="305"/>
      <c r="EU37" s="305"/>
      <c r="EV37" s="305"/>
      <c r="EW37" s="305"/>
      <c r="EX37" s="305"/>
      <c r="EY37" s="305"/>
      <c r="EZ37" s="305"/>
      <c r="FA37" s="305"/>
      <c r="FB37" s="305"/>
      <c r="FC37" s="305"/>
      <c r="FD37" s="305"/>
      <c r="FE37" s="305"/>
      <c r="FF37" s="305"/>
      <c r="FG37" s="305"/>
      <c r="FH37" s="305"/>
      <c r="FI37" s="305"/>
      <c r="FJ37" s="305"/>
      <c r="FK37" s="305"/>
      <c r="FL37" s="305"/>
      <c r="FM37" s="305"/>
      <c r="FN37" s="305"/>
      <c r="FO37" s="305"/>
      <c r="FP37" s="305"/>
      <c r="FQ37" s="305"/>
      <c r="FR37" s="305"/>
      <c r="FS37" s="305"/>
      <c r="FT37" s="305"/>
      <c r="FU37" s="305"/>
      <c r="FV37" s="305"/>
      <c r="FW37" s="305"/>
      <c r="FX37" s="305"/>
      <c r="FY37" s="305"/>
      <c r="FZ37" s="305"/>
      <c r="GA37" s="305"/>
      <c r="GB37" s="305"/>
      <c r="GC37" s="305"/>
      <c r="GD37" s="305"/>
      <c r="GE37" s="305"/>
      <c r="GF37" s="305"/>
      <c r="GG37" s="305"/>
      <c r="GH37" s="305"/>
      <c r="GI37" s="305"/>
      <c r="GJ37" s="305"/>
      <c r="GK37" s="305"/>
      <c r="GL37" s="305"/>
      <c r="GM37" s="305"/>
      <c r="GN37" s="305"/>
      <c r="GO37" s="305"/>
      <c r="GP37" s="305"/>
      <c r="GQ37" s="305"/>
      <c r="GR37" s="305"/>
      <c r="GS37" s="305"/>
      <c r="GT37" s="305"/>
      <c r="GU37" s="305"/>
      <c r="GV37" s="305"/>
      <c r="GW37" s="305"/>
      <c r="GX37" s="305"/>
      <c r="GY37" s="305"/>
      <c r="GZ37" s="305"/>
      <c r="HA37" s="305"/>
      <c r="HB37" s="305"/>
      <c r="HC37" s="305"/>
      <c r="HD37" s="305"/>
      <c r="HE37" s="305"/>
      <c r="HF37" s="305"/>
      <c r="HG37" s="305"/>
      <c r="HH37" s="305"/>
      <c r="HI37" s="305"/>
      <c r="HJ37" s="305"/>
      <c r="HK37" s="305"/>
      <c r="HL37" s="305"/>
      <c r="HM37" s="305"/>
      <c r="HN37" s="305"/>
      <c r="HO37" s="305"/>
      <c r="HP37" s="305"/>
      <c r="HQ37" s="305"/>
      <c r="HR37" s="305"/>
      <c r="HS37" s="305"/>
      <c r="HT37" s="305"/>
      <c r="HU37" s="305"/>
      <c r="HV37" s="305"/>
      <c r="HW37" s="305"/>
      <c r="HX37" s="305"/>
      <c r="HY37" s="305"/>
      <c r="HZ37" s="305"/>
      <c r="IA37" s="305"/>
      <c r="IB37" s="305"/>
      <c r="IC37" s="305"/>
      <c r="ID37" s="305"/>
      <c r="IE37" s="305"/>
      <c r="IF37" s="305"/>
      <c r="IG37" s="305"/>
      <c r="IH37" s="305"/>
      <c r="II37" s="305"/>
      <c r="IJ37" s="305"/>
      <c r="IK37" s="305"/>
      <c r="IL37" s="305"/>
      <c r="IM37" s="305"/>
      <c r="IN37" s="305"/>
      <c r="IO37" s="305"/>
      <c r="IP37" s="305"/>
      <c r="IQ37" s="305"/>
      <c r="IR37" s="305"/>
      <c r="IS37" s="305"/>
      <c r="IT37" s="305"/>
      <c r="IU37" s="305"/>
      <c r="IV37" s="305"/>
    </row>
    <row r="38" spans="1:256" x14ac:dyDescent="0.2">
      <c r="A38" s="294">
        <v>34</v>
      </c>
      <c r="B38" s="295" t="s">
        <v>42</v>
      </c>
      <c r="C38" s="296" t="s">
        <v>466</v>
      </c>
      <c r="D38" s="297" t="s">
        <v>416</v>
      </c>
      <c r="E38" s="298" t="s">
        <v>87</v>
      </c>
      <c r="F38" s="299" t="s">
        <v>467</v>
      </c>
      <c r="G38" s="297" t="s">
        <v>416</v>
      </c>
      <c r="H38" s="333">
        <v>1122900.48</v>
      </c>
      <c r="I38" s="336">
        <v>18930212.640000001</v>
      </c>
      <c r="J38" s="333">
        <v>6059675.5599999996</v>
      </c>
      <c r="K38" s="333">
        <v>7085038.5199999996</v>
      </c>
      <c r="L38" s="336">
        <f>+K38+I38+J38+H38</f>
        <v>33197827.199999999</v>
      </c>
    </row>
    <row r="39" spans="1:256" x14ac:dyDescent="0.2">
      <c r="A39" s="133">
        <v>35</v>
      </c>
      <c r="B39" s="301" t="s">
        <v>43</v>
      </c>
      <c r="C39" s="302" t="s">
        <v>431</v>
      </c>
      <c r="D39" s="91" t="s">
        <v>416</v>
      </c>
      <c r="E39" s="137" t="s">
        <v>87</v>
      </c>
      <c r="F39" s="93" t="s">
        <v>432</v>
      </c>
      <c r="G39" s="91" t="s">
        <v>416</v>
      </c>
      <c r="H39" s="125">
        <v>4243688.2699999996</v>
      </c>
      <c r="I39" s="334">
        <v>11157055.199999999</v>
      </c>
      <c r="J39" s="125">
        <v>12841725.48</v>
      </c>
      <c r="K39" s="125">
        <v>14373557.9</v>
      </c>
      <c r="L39" s="334">
        <f>+K39+J39+I39+H39</f>
        <v>42616026.849999994</v>
      </c>
    </row>
    <row r="40" spans="1:256" x14ac:dyDescent="0.2">
      <c r="A40" s="294">
        <v>36</v>
      </c>
      <c r="B40" s="295" t="s">
        <v>44</v>
      </c>
      <c r="C40" s="296" t="s">
        <v>468</v>
      </c>
      <c r="D40" s="297" t="s">
        <v>428</v>
      </c>
      <c r="E40" s="298" t="s">
        <v>87</v>
      </c>
      <c r="F40" s="299" t="s">
        <v>469</v>
      </c>
      <c r="G40" s="297" t="s">
        <v>428</v>
      </c>
      <c r="H40" s="333">
        <v>1712952.87</v>
      </c>
      <c r="I40" s="336">
        <v>9525530.8200000003</v>
      </c>
      <c r="J40" s="333">
        <v>3726285.22</v>
      </c>
      <c r="K40" s="333">
        <v>5239809.54</v>
      </c>
      <c r="L40" s="336">
        <f>+K40+I40+J40+H40</f>
        <v>20204578.449999999</v>
      </c>
    </row>
    <row r="41" spans="1:256" x14ac:dyDescent="0.2">
      <c r="A41" s="133">
        <v>37</v>
      </c>
      <c r="B41" s="306" t="s">
        <v>147</v>
      </c>
      <c r="C41" s="307" t="s">
        <v>409</v>
      </c>
      <c r="D41" s="136" t="s">
        <v>416</v>
      </c>
      <c r="E41" s="137" t="s">
        <v>87</v>
      </c>
      <c r="F41" s="138" t="s">
        <v>410</v>
      </c>
      <c r="G41" s="47" t="s">
        <v>416</v>
      </c>
      <c r="H41" s="125">
        <v>223331.9</v>
      </c>
      <c r="I41" s="334">
        <f>230768.1+56270.74</f>
        <v>287038.84000000003</v>
      </c>
      <c r="J41" s="125">
        <v>395685.315</v>
      </c>
      <c r="K41" s="125">
        <v>570328.75</v>
      </c>
      <c r="L41" s="334">
        <f>+K41+I41+J41+H41</f>
        <v>1476384.8049999999</v>
      </c>
    </row>
    <row r="42" spans="1:256" x14ac:dyDescent="0.2">
      <c r="A42" s="294">
        <v>38</v>
      </c>
      <c r="B42" s="295" t="s">
        <v>45</v>
      </c>
      <c r="C42" s="296" t="s">
        <v>389</v>
      </c>
      <c r="D42" s="297" t="s">
        <v>416</v>
      </c>
      <c r="E42" s="298" t="s">
        <v>87</v>
      </c>
      <c r="F42" s="297" t="s">
        <v>390</v>
      </c>
      <c r="G42" s="297" t="s">
        <v>416</v>
      </c>
      <c r="H42" s="333">
        <v>147111.9</v>
      </c>
      <c r="I42" s="336">
        <v>213138.3</v>
      </c>
      <c r="J42" s="333">
        <v>188660.75</v>
      </c>
      <c r="K42" s="333">
        <v>307607.33</v>
      </c>
      <c r="L42" s="336">
        <f>+K42+J42+I42+H42</f>
        <v>856518.28</v>
      </c>
    </row>
    <row r="43" spans="1:256" x14ac:dyDescent="0.2">
      <c r="A43" s="133">
        <v>39</v>
      </c>
      <c r="B43" s="301" t="s">
        <v>46</v>
      </c>
      <c r="C43" s="302" t="s">
        <v>473</v>
      </c>
      <c r="D43" s="91" t="s">
        <v>416</v>
      </c>
      <c r="E43" s="137" t="s">
        <v>87</v>
      </c>
      <c r="F43" s="93" t="s">
        <v>461</v>
      </c>
      <c r="G43" s="91" t="s">
        <v>416</v>
      </c>
      <c r="H43" s="125">
        <v>6928073.1600000001</v>
      </c>
      <c r="I43" s="334">
        <v>21470078.760000002</v>
      </c>
      <c r="J43" s="125">
        <v>28741904.699999999</v>
      </c>
      <c r="K43" s="125">
        <v>36169515.530000001</v>
      </c>
      <c r="L43" s="334">
        <f>+K43+J43+I43+H43</f>
        <v>93309572.150000006</v>
      </c>
    </row>
    <row r="44" spans="1:256" x14ac:dyDescent="0.2">
      <c r="A44" s="294">
        <v>40</v>
      </c>
      <c r="B44" s="295" t="s">
        <v>49</v>
      </c>
      <c r="C44" s="296" t="s">
        <v>455</v>
      </c>
      <c r="D44" s="297" t="s">
        <v>416</v>
      </c>
      <c r="E44" s="298" t="s">
        <v>87</v>
      </c>
      <c r="F44" s="299" t="s">
        <v>456</v>
      </c>
      <c r="G44" s="299" t="s">
        <v>416</v>
      </c>
      <c r="H44" s="333">
        <v>3297432.44</v>
      </c>
      <c r="I44" s="336">
        <v>4062680.74</v>
      </c>
      <c r="J44" s="333">
        <v>4104569.39</v>
      </c>
      <c r="K44" s="333">
        <v>5293152.42</v>
      </c>
      <c r="L44" s="336">
        <f>+K44+J44+I44+H44</f>
        <v>16757834.99</v>
      </c>
    </row>
    <row r="45" spans="1:256" x14ac:dyDescent="0.2">
      <c r="A45" s="133">
        <v>41</v>
      </c>
      <c r="B45" s="308" t="s">
        <v>280</v>
      </c>
      <c r="C45" s="292" t="s">
        <v>387</v>
      </c>
      <c r="D45" s="309" t="s">
        <v>416</v>
      </c>
      <c r="E45" s="293" t="s">
        <v>87</v>
      </c>
      <c r="F45" s="91" t="s">
        <v>388</v>
      </c>
      <c r="G45" s="309" t="s">
        <v>416</v>
      </c>
      <c r="H45" s="125"/>
      <c r="I45" s="334">
        <v>11411684.85</v>
      </c>
      <c r="J45" s="334">
        <v>2195190.75</v>
      </c>
      <c r="K45" s="334">
        <v>3020990.02</v>
      </c>
      <c r="L45" s="334">
        <f>+K45+J45+I45+H45</f>
        <v>16627865.619999999</v>
      </c>
    </row>
    <row r="46" spans="1:256" x14ac:dyDescent="0.2">
      <c r="A46" s="294">
        <v>42</v>
      </c>
      <c r="B46" s="295" t="s">
        <v>51</v>
      </c>
      <c r="C46" s="296" t="s">
        <v>394</v>
      </c>
      <c r="D46" s="297" t="s">
        <v>416</v>
      </c>
      <c r="E46" s="298" t="s">
        <v>87</v>
      </c>
      <c r="F46" s="299" t="s">
        <v>395</v>
      </c>
      <c r="G46" s="297" t="s">
        <v>416</v>
      </c>
      <c r="H46" s="333">
        <v>707395.26</v>
      </c>
      <c r="I46" s="336">
        <v>6743175.5499999998</v>
      </c>
      <c r="J46" s="333">
        <v>1350307.8400000001</v>
      </c>
      <c r="K46" s="333">
        <v>1514744.33</v>
      </c>
      <c r="L46" s="333">
        <f>+K46+J46+I46+H46</f>
        <v>10315622.979999999</v>
      </c>
    </row>
    <row r="47" spans="1:256" x14ac:dyDescent="0.2">
      <c r="A47" s="133">
        <v>43</v>
      </c>
      <c r="B47" s="308" t="s">
        <v>52</v>
      </c>
      <c r="C47" s="292"/>
      <c r="D47" s="310"/>
      <c r="E47" s="293" t="s">
        <v>146</v>
      </c>
      <c r="F47" s="21" t="s">
        <v>134</v>
      </c>
      <c r="G47" s="293" t="s">
        <v>134</v>
      </c>
      <c r="H47" s="125"/>
      <c r="I47" s="125"/>
      <c r="J47" s="125"/>
      <c r="K47" s="125"/>
      <c r="L47" s="334"/>
    </row>
    <row r="48" spans="1:256" x14ac:dyDescent="0.2">
      <c r="A48" s="137"/>
      <c r="B48" s="311"/>
      <c r="C48" s="312"/>
      <c r="D48" s="313"/>
      <c r="E48" s="133"/>
      <c r="F48" s="88"/>
    </row>
    <row r="49" spans="1:8" x14ac:dyDescent="0.2">
      <c r="A49" s="355"/>
      <c r="B49" s="355"/>
      <c r="C49" s="355"/>
      <c r="D49" s="355"/>
      <c r="E49" s="355"/>
      <c r="F49" s="355"/>
    </row>
    <row r="50" spans="1:8" x14ac:dyDescent="0.2">
      <c r="A50" s="355" t="s">
        <v>55</v>
      </c>
      <c r="B50" s="355"/>
      <c r="C50" s="355"/>
      <c r="D50" s="355"/>
      <c r="E50" s="355"/>
      <c r="F50" s="355"/>
    </row>
    <row r="51" spans="1:8" x14ac:dyDescent="0.2">
      <c r="A51" s="355" t="s">
        <v>53</v>
      </c>
      <c r="B51" s="355"/>
      <c r="C51" s="355"/>
      <c r="D51" s="355"/>
      <c r="G51" s="315"/>
    </row>
    <row r="52" spans="1:8" x14ac:dyDescent="0.2">
      <c r="A52" s="356" t="s">
        <v>472</v>
      </c>
      <c r="B52" s="356"/>
      <c r="G52" s="315"/>
    </row>
    <row r="53" spans="1:8" x14ac:dyDescent="0.2">
      <c r="A53" s="355"/>
      <c r="B53" s="355"/>
      <c r="C53" s="355"/>
      <c r="D53" s="355"/>
      <c r="E53" s="355"/>
      <c r="F53" s="355"/>
      <c r="G53" s="355"/>
    </row>
    <row r="54" spans="1:8" x14ac:dyDescent="0.2">
      <c r="A54" s="355"/>
      <c r="B54" s="355"/>
      <c r="C54" s="355"/>
      <c r="D54" s="355"/>
      <c r="E54" s="355"/>
      <c r="F54" s="355"/>
      <c r="G54" s="355"/>
      <c r="H54" s="355"/>
    </row>
    <row r="55" spans="1:8" x14ac:dyDescent="0.2">
      <c r="A55" s="355"/>
      <c r="B55" s="355"/>
      <c r="C55" s="355"/>
      <c r="D55" s="355"/>
      <c r="E55" s="355"/>
      <c r="F55" s="355"/>
      <c r="G55" s="355"/>
      <c r="H55" s="355"/>
    </row>
    <row r="56" spans="1:8" x14ac:dyDescent="0.2">
      <c r="A56" s="94"/>
      <c r="B56" s="94"/>
      <c r="C56" s="94"/>
      <c r="E56" s="317"/>
    </row>
  </sheetData>
  <mergeCells count="17">
    <mergeCell ref="A49:F49"/>
    <mergeCell ref="A53:G53"/>
    <mergeCell ref="A54:H54"/>
    <mergeCell ref="A55:H55"/>
    <mergeCell ref="A50:F50"/>
    <mergeCell ref="A51:D51"/>
    <mergeCell ref="A52:B52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2014- 9 muni</vt:lpstr>
      <vt:lpstr>2013-2014 final</vt:lpstr>
      <vt:lpstr>2013-2014 (1)</vt:lpstr>
      <vt:lpstr>2012-2013</vt:lpstr>
      <vt:lpstr>Hoja2</vt:lpstr>
      <vt:lpstr>2014-2015</vt:lpstr>
      <vt:lpstr>ARB2016</vt:lpstr>
      <vt:lpstr>'2012-2013'!Área_de_impresión</vt:lpstr>
      <vt:lpstr>'2013-2014 (1)'!Área_de_impresión</vt:lpstr>
      <vt:lpstr>'2013-2014 final'!Área_de_impresión</vt:lpstr>
      <vt:lpstr>'2014- 9 muni'!Área_de_impresión</vt:lpstr>
      <vt:lpstr>'ARB2016'!Área_de_impresión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2016-01-08T21:53:18Z</dcterms:modified>
</cp:coreProperties>
</file>